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16" windowHeight="8724" tabRatio="976" firstSheet="3" activeTab="8"/>
  </bookViews>
  <sheets>
    <sheet name="RM_TARTALOMJEGYZÉK" sheetId="1" r:id="rId1"/>
    <sheet name="RM_ALAPADATOK" sheetId="2" r:id="rId2"/>
    <sheet name="RM_ÖSSZEFÜGGÉSEK" sheetId="3" r:id="rId3"/>
    <sheet name="RM_1.1.sz.mell." sheetId="4" r:id="rId4"/>
    <sheet name="RM_1.2.sz.mell" sheetId="5" r:id="rId5"/>
    <sheet name="RM_1.3.sz.mell." sheetId="6" r:id="rId6"/>
    <sheet name="RM_1.4.sz.mell." sheetId="7" r:id="rId7"/>
    <sheet name="RM_2.1.sz.mell." sheetId="8" r:id="rId8"/>
    <sheet name="RM_2.2.sz.mell." sheetId="9" r:id="rId9"/>
    <sheet name="RM_ELLENŐRZÉS" sheetId="10" r:id="rId10"/>
    <sheet name="RM_3.sz.mell." sheetId="11" r:id="rId11"/>
    <sheet name="RM_4.sz.mell." sheetId="12" r:id="rId12"/>
    <sheet name="RM_5.sz.mell." sheetId="13" r:id="rId13"/>
    <sheet name="RM_6.1.sz.mell" sheetId="14" r:id="rId14"/>
    <sheet name="RM_6.2.sz.mell" sheetId="15" r:id="rId15"/>
    <sheet name="RM_6.3.sz.mell" sheetId="16" r:id="rId16"/>
    <sheet name="RM_1.sz.tájékoztató tábla" sheetId="17" r:id="rId17"/>
    <sheet name="Munka1" sheetId="18" r:id="rId18"/>
  </sheets>
  <definedNames>
    <definedName name="_xlfn.IFERROR" hidden="1">#NAME?</definedName>
    <definedName name="_xlnm.Print_Titles" localSheetId="13">'RM_6.1.sz.mell'!$1:$6</definedName>
    <definedName name="_xlnm.Print_Titles" localSheetId="14">'RM_6.2.sz.mell'!$1:$7</definedName>
    <definedName name="_xlnm.Print_Titles" localSheetId="15">'RM_6.3.sz.mell'!$1:$7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fullCalcOnLoad="1"/>
</workbook>
</file>

<file path=xl/sharedStrings.xml><?xml version="1.0" encoding="utf-8"?>
<sst xmlns="http://schemas.openxmlformats.org/spreadsheetml/2006/main" count="3232" uniqueCount="677">
  <si>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</si>
  <si>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</si>
  <si>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</si>
  <si>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</si>
  <si>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</si>
  <si>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</si>
  <si>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</si>
  <si>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</si>
  <si>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</si>
  <si>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</si>
  <si>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</si>
  <si>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</si>
  <si>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</si>
  <si>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</si>
  <si>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</si>
  <si>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</si>
  <si>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</si>
  <si>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</si>
  <si>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</si>
  <si>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</si>
  <si>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</si>
  <si>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</si>
  <si>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</si>
  <si>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</si>
  <si>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</si>
  <si>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</si>
  <si>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</si>
  <si>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</si>
  <si>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</si>
  <si>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</si>
  <si>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</si>
  <si>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</si>
  <si>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</si>
  <si>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</si>
  <si>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</si>
  <si>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</si>
  <si>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</si>
  <si>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</si>
  <si>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</si>
  <si>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</si>
  <si>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</si>
  <si>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</si>
  <si>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</si>
  <si>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</si>
  <si>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</si>
  <si>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</si>
  <si>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</si>
  <si>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</si>
  <si>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</si>
  <si>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</si>
  <si>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</si>
  <si>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</si>
  <si>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</si>
  <si>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</si>
  <si>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</si>
  <si>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</si>
  <si>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</si>
  <si>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</si>
  <si>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</si>
  <si>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</si>
  <si>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</si>
  <si>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</si>
  <si>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</si>
  <si>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</si>
  <si>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</si>
  <si>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</si>
  <si>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</si>
  <si>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</si>
  <si>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</si>
  <si>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</si>
  <si>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</si>
  <si>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</si>
  <si>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</si>
  <si>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</si>
  <si>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</si>
  <si>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</si>
  <si>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</si>
  <si>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</si>
  <si>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</si>
  <si>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</si>
  <si>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</si>
  <si>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</si>
  <si>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</si>
  <si>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</si>
  <si>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</si>
  <si>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</si>
  <si>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</si>
  <si>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</si>
  <si>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</si>
  <si>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</si>
  <si>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</si>
  <si>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</si>
  <si>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</si>
  <si>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</si>
  <si>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</si>
  <si>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</si>
  <si>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</si>
  <si>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</si>
  <si>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</si>
  <si>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</si>
  <si>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</si>
  <si>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</si>
  <si>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</si>
  <si>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</si>
  <si>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</si>
  <si>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</si>
  <si>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</si>
  <si>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</si>
  <si>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</si>
  <si>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</si>
  <si>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</si>
  <si>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</si>
  <si>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</si>
  <si>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</si>
  <si>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</si>
  <si>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</si>
  <si>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</si>
  <si>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</si>
  <si>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</si>
  <si>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</si>
  <si>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</si>
  <si>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</si>
  <si>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</si>
  <si>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</si>
  <si>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</si>
  <si>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</si>
  <si>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</si>
  <si>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</si>
  <si>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</si>
  <si>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</si>
  <si>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</si>
  <si>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</si>
  <si>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</si>
  <si>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</si>
  <si>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</si>
  <si>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</si>
  <si>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</si>
  <si>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</si>
  <si>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</si>
  <si>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</si>
  <si>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</si>
  <si>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</si>
  <si>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</si>
  <si>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</si>
  <si>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</si>
  <si>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</si>
  <si>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</si>
  <si>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</si>
  <si>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</si>
  <si>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</si>
  <si>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</si>
  <si>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</si>
  <si>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</si>
  <si>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</si>
  <si>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</si>
  <si>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</si>
  <si>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</si>
  <si>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</si>
  <si>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</si>
  <si>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</si>
  <si>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</si>
  <si>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</si>
  <si>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</si>
  <si>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</si>
  <si>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</si>
  <si>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</si>
  <si>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</si>
  <si>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</si>
  <si>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</si>
  <si>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</si>
  <si>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</si>
  <si>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</si>
  <si>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</si>
  <si>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</si>
  <si>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</si>
  <si>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</si>
  <si>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</si>
  <si>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</si>
  <si>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</si>
  <si>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</si>
  <si>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</si>
  <si>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</si>
  <si>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</si>
  <si>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</si>
  <si>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</si>
  <si>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</si>
  <si>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</si>
  <si>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</si>
  <si>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</si>
  <si>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</si>
  <si>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</si>
  <si>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</si>
  <si>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</si>
  <si>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</si>
  <si>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</si>
  <si>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</si>
  <si>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</si>
  <si>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</si>
  <si>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</si>
  <si>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</si>
  <si>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</si>
  <si>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</si>
  <si>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</si>
  <si>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</si>
  <si>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</si>
  <si>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</si>
  <si>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</si>
  <si>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</si>
  <si>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</si>
  <si>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</si>
  <si>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</si>
  <si>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</si>
  <si>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</si>
  <si>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</si>
  <si>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</si>
  <si>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</si>
  <si>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</si>
  <si>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</si>
  <si>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</si>
  <si>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</si>
  <si>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</si>
  <si>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</si>
  <si>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</si>
  <si>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</si>
  <si>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</si>
  <si>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</si>
  <si>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</si>
  <si>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</si>
  <si>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</si>
  <si>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</si>
  <si>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</si>
  <si>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</si>
  <si>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</si>
  <si>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</si>
  <si>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</si>
  <si>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</si>
  <si>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</si>
  <si>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</si>
  <si>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</si>
  <si>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</si>
  <si>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</si>
  <si>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</si>
  <si>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</si>
  <si>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</si>
  <si>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</si>
  <si>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</si>
  <si>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</si>
  <si>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</si>
  <si>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</si>
  <si>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</si>
  <si>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</si>
  <si>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</si>
  <si>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</si>
  <si>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</si>
  <si>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</si>
  <si>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</si>
  <si>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</si>
  <si>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</si>
  <si>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</si>
  <si>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</si>
  <si>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</si>
  <si>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</si>
  <si>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</si>
  <si>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</si>
  <si>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</si>
  <si>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</si>
  <si>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</si>
  <si>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</si>
  <si>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</si>
  <si>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</si>
  <si>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</si>
  <si>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</si>
  <si>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</si>
  <si>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</si>
  <si>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</si>
  <si>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</si>
  <si>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</si>
  <si>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</si>
  <si>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</si>
  <si>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</si>
  <si>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</si>
  <si>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</si>
  <si>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</si>
  <si>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</si>
  <si>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</si>
  <si>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</si>
  <si>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</si>
  <si>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</si>
  <si>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</si>
  <si>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</si>
  <si>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</si>
  <si>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</si>
  <si>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</si>
  <si>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</si>
  <si>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</si>
  <si>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</si>
  <si>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</si>
  <si>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</si>
  <si>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</si>
  <si>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</si>
  <si>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</si>
  <si>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</si>
  <si>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</si>
  <si>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</si>
  <si>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</si>
  <si>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</si>
  <si>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</si>
  <si>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</si>
  <si>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</si>
  <si>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</si>
  <si>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</si>
  <si>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</si>
  <si>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</si>
  <si>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</si>
  <si>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</si>
  <si>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</si>
  <si>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</si>
  <si>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</si>
  <si>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</si>
  <si>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</si>
  <si>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</si>
  <si>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</si>
  <si>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</si>
  <si>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</si>
  <si>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</si>
  <si>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</si>
  <si>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</si>
  <si>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</si>
  <si>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</si>
  <si>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</si>
  <si>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</si>
  <si>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</si>
  <si>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</si>
  <si>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</si>
  <si>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</si>
  <si>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</si>
  <si>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</si>
  <si>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</si>
  <si>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</si>
  <si>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</si>
  <si>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</si>
  <si>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</si>
  <si>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</si>
  <si>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</si>
  <si>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</si>
  <si>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</si>
  <si>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</si>
  <si>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</si>
  <si>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</si>
  <si>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</si>
  <si>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</si>
  <si>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</si>
  <si>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</si>
  <si>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</si>
  <si>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</si>
  <si>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</si>
  <si>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</si>
  <si>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</si>
  <si>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</si>
  <si>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</si>
  <si>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</si>
  <si>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</si>
  <si>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</si>
  <si>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</si>
  <si>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</si>
  <si>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</si>
  <si>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</si>
  <si>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</si>
  <si>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</si>
  <si>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</si>
  <si>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</si>
  <si>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</si>
  <si>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</si>
  <si>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</si>
  <si>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</si>
  <si>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</si>
  <si>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</si>
  <si>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</si>
  <si>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</si>
  <si>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</si>
  <si>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</si>
  <si>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</si>
  <si>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</si>
  <si>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</si>
  <si>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</si>
  <si>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</si>
  <si>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</si>
  <si>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</si>
  <si>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</si>
  <si>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</si>
  <si>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</si>
  <si>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</si>
  <si>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</si>
  <si>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</si>
  <si>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</si>
  <si>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</si>
  <si>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</si>
  <si>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</si>
  <si>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</si>
  <si>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</si>
  <si>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</si>
  <si>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</si>
  <si>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</si>
  <si>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</si>
  <si>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</si>
  <si>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</si>
  <si>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</si>
  <si>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</si>
  <si>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</si>
  <si>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</si>
  <si>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</si>
  <si>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</si>
  <si>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</si>
  <si>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</si>
  <si>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</si>
  <si>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</si>
  <si>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</si>
  <si>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</si>
  <si>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</si>
  <si>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</si>
  <si>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</si>
  <si>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</si>
  <si>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</si>
  <si>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</si>
  <si>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</si>
  <si>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</si>
  <si>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</si>
  <si>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</si>
  <si>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</si>
  <si>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</si>
  <si>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</si>
  <si>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</si>
  <si>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</si>
  <si>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</si>
  <si>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ALAPADATOK</t>
  </si>
  <si>
    <t>1. költségvetési szerv neve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</si>
  <si>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</si>
  <si>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</si>
  <si>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</si>
  <si>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</si>
  <si>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</si>
  <si>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</si>
  <si>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</si>
  <si>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</si>
  <si>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</si>
  <si>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</si>
  <si>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</si>
  <si>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</si>
  <si>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</si>
  <si>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</si>
  <si>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</si>
  <si>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</si>
  <si>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</si>
  <si>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</si>
  <si>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</si>
  <si>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</si>
  <si>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</si>
  <si>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</si>
  <si>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</si>
  <si>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</si>
  <si>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</si>
  <si>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</si>
  <si>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</si>
  <si>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</si>
  <si>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</si>
  <si>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</si>
  <si>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</si>
  <si>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</si>
  <si>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</si>
  <si>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</si>
  <si>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</si>
  <si>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</si>
  <si>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</si>
  <si>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</si>
  <si>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</si>
  <si>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</si>
  <si>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</si>
  <si>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</si>
  <si>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</si>
  <si>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</si>
  <si>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</si>
  <si>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</si>
  <si>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</si>
  <si>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</si>
  <si>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</si>
  <si>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</si>
  <si>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</si>
  <si>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</si>
  <si>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</si>
  <si>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</si>
  <si>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</si>
  <si>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</si>
  <si>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</si>
  <si>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</si>
  <si>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</si>
  <si>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</si>
  <si>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</si>
  <si>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</si>
  <si>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</si>
  <si>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</si>
  <si>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</si>
  <si>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</si>
  <si>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</si>
  <si>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</si>
  <si>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</si>
  <si>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</si>
  <si>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</si>
  <si>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</si>
  <si>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</si>
  <si>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Jogcím</t>
  </si>
  <si>
    <t>Összesen:</t>
  </si>
  <si>
    <t>Egyéb</t>
  </si>
  <si>
    <t>Telekadó</t>
  </si>
  <si>
    <t>ben</t>
  </si>
  <si>
    <t>ban</t>
  </si>
  <si>
    <t>Módosítások összesen 2020. …..-ig</t>
  </si>
  <si>
    <t xml:space="preserve">5. sz. módosítás </t>
  </si>
  <si>
    <t>Mellékletben külön?</t>
  </si>
  <si>
    <t>.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</si>
  <si>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</si>
  <si>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</si>
  <si>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</si>
  <si>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</si>
  <si>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Módosítás utáni összes forrás, kiadás előiányzata</t>
  </si>
  <si>
    <t>Évenkénti ütemezés</t>
  </si>
  <si>
    <t>Eredeti</t>
  </si>
  <si>
    <t>Módosítás</t>
  </si>
  <si>
    <t>Módosított</t>
  </si>
  <si>
    <t>F=D+E</t>
  </si>
  <si>
    <t>I=G+H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</si>
  <si>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</si>
  <si>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</si>
  <si>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</si>
  <si>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</si>
  <si>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</si>
  <si>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</si>
  <si>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</si>
  <si>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</si>
  <si>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</si>
  <si>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</si>
  <si>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</si>
  <si>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</si>
  <si>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* Amennyiben több projekt megvalósítása történi egy időben akkor azokat külön-külön, projektenként be kell mutatni! </t>
  </si>
  <si>
    <t>1. sz. mód</t>
  </si>
  <si>
    <t>2. sz. mód</t>
  </si>
  <si>
    <t>3. sz. mód</t>
  </si>
  <si>
    <t>4. sz. mód</t>
  </si>
  <si>
    <t>5. sz. mód</t>
  </si>
  <si>
    <t>6. sz. mód</t>
  </si>
  <si>
    <t>Módosítás összesen</t>
  </si>
  <si>
    <t xml:space="preserve">Önkormányzaton kívüli EU-s projekthez történő hozzájárulás </t>
  </si>
  <si>
    <t>Támogatott neve</t>
  </si>
  <si>
    <t>Eredeti ei.</t>
  </si>
  <si>
    <t xml:space="preserve">Összesen: </t>
  </si>
  <si>
    <t>EU-s projekt neve, azonosítója: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</si>
  <si>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</si>
  <si>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</si>
  <si>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</si>
  <si>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</si>
  <si>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</si>
  <si>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</si>
  <si>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</si>
  <si>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</si>
  <si>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</si>
  <si>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</si>
  <si>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</si>
  <si>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</si>
  <si>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</si>
  <si>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</si>
  <si>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</si>
  <si>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</si>
  <si>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</si>
  <si>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B=C+F+I</t>
  </si>
  <si>
    <t>Igen</t>
  </si>
  <si>
    <t>5. melléklet</t>
  </si>
  <si>
    <t>Bátaszék Város Önkormányzata</t>
  </si>
  <si>
    <t>Keresztély Gyula Városi Könyvtár</t>
  </si>
  <si>
    <t>III.11.</t>
  </si>
  <si>
    <t>Városháza informatikai fejlesztések (KÖH)</t>
  </si>
  <si>
    <t>2020</t>
  </si>
  <si>
    <t>Karácsonyi diszvilágítás fejlesztése</t>
  </si>
  <si>
    <t>Babits játszótér ütéscsillapítók</t>
  </si>
  <si>
    <t>Köztemető belső út kialakítása</t>
  </si>
  <si>
    <t>Térfigyelő kamerarendszer bővítése</t>
  </si>
  <si>
    <t>Kandeláber telepítése a Művelődési Ház elé</t>
  </si>
  <si>
    <t>Település rendezési eszközök</t>
  </si>
  <si>
    <t>Kisértékű eszközök beszerzése</t>
  </si>
  <si>
    <t>Kehop 1.2.1-Helyi klímastratégiák kidolg.-Eszközbezserzés</t>
  </si>
  <si>
    <t>TOP 1.1.3 Agrárlogisztikai központ kialakítása</t>
  </si>
  <si>
    <t>2018-2020</t>
  </si>
  <si>
    <t>TOP 1.1.1  ipari park kialakítása</t>
  </si>
  <si>
    <t>KEHOP - 2.2.1-15-2015-00021 Szennyvízelvezetés és fejl.</t>
  </si>
  <si>
    <t>2017-2020</t>
  </si>
  <si>
    <t>Skoda Octavia személygépkocsi beszerzése</t>
  </si>
  <si>
    <t>KÖH kisértékű tárgyi eszközök beszerzése</t>
  </si>
  <si>
    <t>Könyvtár kisértékű tárgyi eszközök beszerzése</t>
  </si>
  <si>
    <t>51/2020 Barátságoszlop felállítása</t>
  </si>
  <si>
    <t>* dologi kiadások között tervezve Budai u. növényesítés</t>
  </si>
  <si>
    <t>ezer forintban!</t>
  </si>
  <si>
    <t>Számvevőségi épület felújítása</t>
  </si>
  <si>
    <t>Kossuth Lajos u. civilház felújítása</t>
  </si>
  <si>
    <t>Budai u. kerékpárút felújítása</t>
  </si>
  <si>
    <t>Városháza homlokzat felújítása</t>
  </si>
  <si>
    <t>Orvosi rendelő felújítása</t>
  </si>
  <si>
    <t>Gondozási központ épület felújítási, illetve bontási munkái</t>
  </si>
  <si>
    <t>Művelődési ház fütéskorszerűsítése</t>
  </si>
  <si>
    <t>Városi Óvoda épület felújítása</t>
  </si>
  <si>
    <t>Városi Könyvtár épület keleti homlokzat felújítása</t>
  </si>
  <si>
    <t>Tájház (csapadékvíz elvezetés, leállósáv építése)</t>
  </si>
  <si>
    <t>Tornacsarnok világítás korszerűsítése</t>
  </si>
  <si>
    <t>Közvilágítási lámpák cseréje</t>
  </si>
  <si>
    <t>Hunyadi u. 2/A elektromos rendszer, lépcsőház felújítása</t>
  </si>
  <si>
    <t>Bátaszéki Közös Önkormányzati Hivatal</t>
  </si>
  <si>
    <t>adatok forintban</t>
  </si>
  <si>
    <t>2020. évi támogatás összesen</t>
  </si>
  <si>
    <t>Beszámítás</t>
  </si>
  <si>
    <t>2020. évi támogatás beszámítás után összesen</t>
  </si>
  <si>
    <t>Önkormányzat Hivatal működési támogatása</t>
  </si>
  <si>
    <t>2019. évről áthúzódó kompenzáció</t>
  </si>
  <si>
    <t>Település üzemeltetés támogatása összesen</t>
  </si>
  <si>
    <t>Zöldterület-gazdálkodással kapcsolatos feladatok</t>
  </si>
  <si>
    <t>Közvilágítás fenntartásának támogatása</t>
  </si>
  <si>
    <t>Köztemető fenntartásának támogatása</t>
  </si>
  <si>
    <t>Lakott külterülettel kapcsolatos feladatok támogatása</t>
  </si>
  <si>
    <t>Közutak fenntartásának támogatása</t>
  </si>
  <si>
    <t>Egyéb önkormányzati feladatok támogatása</t>
  </si>
  <si>
    <t>Polgármesteri illetmény támogatása</t>
  </si>
  <si>
    <t>Köznevelési feladatok  támogatása</t>
  </si>
  <si>
    <t>Óvoda bértámogatása</t>
  </si>
  <si>
    <t>Óvoda működési támogatása</t>
  </si>
  <si>
    <t>Kiegészítő támogatás</t>
  </si>
  <si>
    <t>Nemzetiségi pótlék</t>
  </si>
  <si>
    <t>Bölcsőde támogatása összesen</t>
  </si>
  <si>
    <t>Bölcsöde bértámogatás</t>
  </si>
  <si>
    <t>Bölcsöde működési támogatás</t>
  </si>
  <si>
    <t>Gyermekétkeztetés összesen:</t>
  </si>
  <si>
    <t>Gyermekétkeztetés támogatása dolgozók bértám</t>
  </si>
  <si>
    <t>Gyermekétkeztetés támogatása üzemeltetési</t>
  </si>
  <si>
    <t>Rászoruló gyermekek szünidei étkeztetése</t>
  </si>
  <si>
    <t>Szociális feladatok egyéb támogatása</t>
  </si>
  <si>
    <t>Gondozási központ feladatellátás támogatása</t>
  </si>
  <si>
    <t>Család -és gyermekjóléti szolgálat</t>
  </si>
  <si>
    <t>Szociális étkeztetés</t>
  </si>
  <si>
    <t xml:space="preserve">Házi segítségnyújtás </t>
  </si>
  <si>
    <t>Időskorúak nappali ellátása</t>
  </si>
  <si>
    <t>Könyvtári-Közművelődési feladatok</t>
  </si>
  <si>
    <r>
      <t>EU-s projekt neve, azonosítója:</t>
    </r>
    <r>
      <rPr>
        <sz val="11"/>
        <rFont val="Times New Roman"/>
        <family val="1"/>
      </rPr>
      <t>*</t>
    </r>
  </si>
  <si>
    <t>TOP-1.1.1.-15-TL1-2016-00002 "Iparterület fejlesztése Bátaszéken"</t>
  </si>
  <si>
    <t>Előző évi maradvány</t>
  </si>
  <si>
    <t>Egyéb forrás-áfa megtérülés</t>
  </si>
  <si>
    <t>Levonható áfa összege</t>
  </si>
  <si>
    <r>
      <t>EU-s projekt neve, azonosítója:</t>
    </r>
    <r>
      <rPr>
        <sz val="11"/>
        <rFont val="Times New Roman"/>
        <family val="1"/>
      </rPr>
      <t xml:space="preserve"> </t>
    </r>
  </si>
  <si>
    <t>TOP-1.1.3.-15-TL1-2016-00004 "Agrárlogisztikai központ kialakítása Bátaszéken"</t>
  </si>
  <si>
    <t>TOP-3.2.1-15-TL1-2016-00016 "Cikádor Általános Iskola és Gimnáziuma energetikai korszerűsítése"</t>
  </si>
  <si>
    <t>TOP-3.1.1-15-TL1-2016-00006 "Alsónyék Bátaszék közötti Kerékpáros közlekedésfejlesztés"</t>
  </si>
  <si>
    <t>KEHOP-2.2.1.-15-2015-00021  Bátaszék Szennyvíztelep fejlesztése, Bátaszék,Báta szennyvízcsatornázás befejezése</t>
  </si>
  <si>
    <t>EFOP-3.3.2-2016-00356 "Gondozott gondolatok"</t>
  </si>
  <si>
    <t>KEHOP-1.2.1-18 Helyi klímastartégiák kidolgozása Bátaszéken</t>
  </si>
  <si>
    <t>178/2020 Városi óvoda terasz felújítás</t>
  </si>
  <si>
    <t>155/2020 Polg. Hiv homlokzat felújítás</t>
  </si>
  <si>
    <t>215/2020 Budai utca 56-58 sz. alatti épület északi fal hőszigetelési munkái</t>
  </si>
  <si>
    <t>59/2020 Svábhegy utca szükséglakás vizesblokk kialakítása</t>
  </si>
  <si>
    <t>3. sz. módosítás</t>
  </si>
  <si>
    <t>Free wifi pályázat</t>
  </si>
  <si>
    <t>TOP 3.2.1-00026-Önkormányzati épületek energetikai korsz/Iskola</t>
  </si>
  <si>
    <t>3. számú módosítás utáni előirányzat</t>
  </si>
  <si>
    <t>3.számú módosítás utáni előirányzat</t>
  </si>
  <si>
    <t>223/2020 Hunyadi u. 2/A 1db lakás teljes villamoshál. korsz.</t>
  </si>
  <si>
    <t>223/2020 Budai u. 56-58. 1 lakás teljes villamoshál.korszerűsítés</t>
  </si>
  <si>
    <t>223/2020 12 lakás áramvédővel való ellátása</t>
  </si>
  <si>
    <t>223/2020 Budai u. 56-58 megüresedett lakás felújítása</t>
  </si>
  <si>
    <t xml:space="preserve">2020. évi módosított támogatás </t>
  </si>
  <si>
    <t>2020. évi általános működés és ágazati feladatok támogatásának alakulása jogcímenként</t>
  </si>
  <si>
    <t>2020-2021</t>
  </si>
  <si>
    <t>Magánszemélyek kommunális adója</t>
  </si>
  <si>
    <t>Egyéb adók</t>
  </si>
  <si>
    <t>TOP-3.2.1-15-TL1-2016-00026 "Bátaszéki Általános Iskola energetikai korszerűsítése"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</si>
</sst>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</numFmts>
  <fonts count="11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 CE"/>
      <family val="0"/>
    </font>
    <font>
      <sz val="11"/>
      <name val="Times New Roman"/>
      <family val="1"/>
    </font>
    <font>
      <b/>
      <sz val="5"/>
      <name val="Times New Roman CE"/>
      <family val="1"/>
    </font>
    <font>
      <b/>
      <i/>
      <sz val="8"/>
      <name val="Times New Roman CE"/>
      <family val="0"/>
    </font>
    <font>
      <b/>
      <i/>
      <sz val="8"/>
      <name val="Times New Roman"/>
      <family val="1"/>
    </font>
    <font>
      <b/>
      <sz val="6"/>
      <name val="Times New Roman CE"/>
      <family val="0"/>
    </font>
    <font>
      <sz val="6"/>
      <name val="Times New Roman CE"/>
      <family val="0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i/>
      <sz val="12"/>
      <color indexed="8"/>
      <name val="Calibri"/>
      <family val="2"/>
    </font>
    <font>
      <sz val="10"/>
      <color indexed="9"/>
      <name val="Times New Roman CE"/>
      <family val="0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imes New Roman CE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9"/>
      <color rgb="FF000000"/>
      <name val="Times New Roman CE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i/>
      <sz val="12"/>
      <color theme="1"/>
      <name val="Calibri"/>
      <family val="2"/>
    </font>
    <font>
      <sz val="10"/>
      <color theme="0"/>
      <name val="Times New Roman CE"/>
      <family val="0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Times New Roman CE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0" fillId="22" borderId="7" applyNumberFormat="0" applyFont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5" fillId="29" borderId="0" applyNumberFormat="0" applyBorder="0" applyAlignment="0" applyProtection="0"/>
    <xf numFmtId="0" fontId="86" fillId="30" borderId="8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1" borderId="0" applyNumberFormat="0" applyBorder="0" applyAlignment="0" applyProtection="0"/>
    <xf numFmtId="0" fontId="91" fillId="32" borderId="0" applyNumberFormat="0" applyBorder="0" applyAlignment="0" applyProtection="0"/>
    <xf numFmtId="0" fontId="92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5" fillId="0" borderId="0" xfId="62" applyFont="1" applyFill="1" applyBorder="1" applyAlignment="1" applyProtection="1">
      <alignment horizontal="center" vertical="center" wrapText="1"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0" fontId="13" fillId="0" borderId="10" xfId="62" applyFont="1" applyFill="1" applyBorder="1" applyAlignment="1" applyProtection="1">
      <alignment horizontal="left" vertical="center" wrapText="1" indent="1"/>
      <protection/>
    </xf>
    <xf numFmtId="0" fontId="13" fillId="0" borderId="11" xfId="62" applyFont="1" applyFill="1" applyBorder="1" applyAlignment="1" applyProtection="1">
      <alignment horizontal="left" vertical="center" wrapText="1" indent="1"/>
      <protection/>
    </xf>
    <xf numFmtId="0" fontId="13" fillId="0" borderId="12" xfId="62" applyFont="1" applyFill="1" applyBorder="1" applyAlignment="1" applyProtection="1">
      <alignment horizontal="left" vertical="center" wrapText="1" indent="1"/>
      <protection/>
    </xf>
    <xf numFmtId="0" fontId="13" fillId="0" borderId="13" xfId="62" applyFont="1" applyFill="1" applyBorder="1" applyAlignment="1" applyProtection="1">
      <alignment horizontal="left" vertical="center" wrapText="1" indent="1"/>
      <protection/>
    </xf>
    <xf numFmtId="0" fontId="13" fillId="0" borderId="14" xfId="62" applyFont="1" applyFill="1" applyBorder="1" applyAlignment="1" applyProtection="1">
      <alignment horizontal="left" vertical="center" wrapText="1" indent="1"/>
      <protection/>
    </xf>
    <xf numFmtId="0" fontId="13" fillId="0" borderId="15" xfId="62" applyFont="1" applyFill="1" applyBorder="1" applyAlignment="1" applyProtection="1">
      <alignment horizontal="left" vertical="center" wrapText="1" indent="1"/>
      <protection/>
    </xf>
    <xf numFmtId="49" fontId="13" fillId="0" borderId="16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2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2" applyFont="1" applyFill="1" applyBorder="1" applyAlignment="1" applyProtection="1">
      <alignment horizontal="left" vertical="center" wrapText="1" indent="1"/>
      <protection/>
    </xf>
    <xf numFmtId="0" fontId="12" fillId="0" borderId="22" xfId="62" applyFont="1" applyFill="1" applyBorder="1" applyAlignment="1" applyProtection="1">
      <alignment horizontal="left" vertical="center" wrapText="1" indent="1"/>
      <protection/>
    </xf>
    <xf numFmtId="0" fontId="12" fillId="0" borderId="23" xfId="62" applyFont="1" applyFill="1" applyBorder="1" applyAlignment="1" applyProtection="1">
      <alignment horizontal="left" vertical="center" wrapText="1" indent="1"/>
      <protection/>
    </xf>
    <xf numFmtId="0" fontId="12" fillId="0" borderId="24" xfId="62" applyFont="1" applyFill="1" applyBorder="1" applyAlignment="1" applyProtection="1">
      <alignment horizontal="lef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2" applyFont="1" applyFill="1" applyBorder="1" applyAlignment="1" applyProtection="1">
      <alignment vertical="center" wrapText="1"/>
      <protection/>
    </xf>
    <xf numFmtId="0" fontId="12" fillId="0" borderId="25" xfId="62" applyFont="1" applyFill="1" applyBorder="1" applyAlignment="1" applyProtection="1">
      <alignment vertical="center" wrapText="1"/>
      <protection/>
    </xf>
    <xf numFmtId="0" fontId="12" fillId="0" borderId="22" xfId="62" applyFont="1" applyFill="1" applyBorder="1" applyAlignment="1" applyProtection="1">
      <alignment horizontal="center" vertical="center" wrapText="1"/>
      <protection/>
    </xf>
    <xf numFmtId="0" fontId="12" fillId="0" borderId="23" xfId="62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4" fillId="0" borderId="0" xfId="0" applyNumberFormat="1" applyFont="1" applyFill="1" applyAlignment="1" applyProtection="1">
      <alignment horizontal="right" wrapText="1"/>
      <protection/>
    </xf>
    <xf numFmtId="166" fontId="12" fillId="0" borderId="26" xfId="0" applyNumberFormat="1" applyFont="1" applyFill="1" applyBorder="1" applyAlignment="1" applyProtection="1">
      <alignment horizontal="center" vertical="center" wrapText="1"/>
      <protection/>
    </xf>
    <xf numFmtId="166" fontId="12" fillId="0" borderId="27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3" fillId="0" borderId="28" xfId="0" applyNumberFormat="1" applyFont="1" applyFill="1" applyBorder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29" xfId="0" applyNumberFormat="1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30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12" fillId="33" borderId="23" xfId="0" applyNumberFormat="1" applyFont="1" applyFill="1" applyBorder="1" applyAlignment="1" applyProtection="1">
      <alignment vertical="center" wrapTex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2" applyFont="1" applyFill="1" applyBorder="1" applyAlignment="1" applyProtection="1">
      <alignment horizontal="left" vertical="center" wrapText="1" indent="1"/>
      <protection/>
    </xf>
    <xf numFmtId="166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11" xfId="62" applyFont="1" applyFill="1" applyBorder="1" applyAlignment="1" applyProtection="1">
      <alignment horizontal="left" indent="6"/>
      <protection/>
    </xf>
    <xf numFmtId="0" fontId="13" fillId="0" borderId="11" xfId="62" applyFont="1" applyFill="1" applyBorder="1" applyAlignment="1" applyProtection="1">
      <alignment horizontal="left" vertical="center" wrapText="1" indent="6"/>
      <protection/>
    </xf>
    <xf numFmtId="0" fontId="13" fillId="0" borderId="15" xfId="62" applyFont="1" applyFill="1" applyBorder="1" applyAlignment="1" applyProtection="1">
      <alignment horizontal="left" vertical="center" wrapText="1" indent="6"/>
      <protection/>
    </xf>
    <xf numFmtId="0" fontId="13" fillId="0" borderId="32" xfId="62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6" fontId="12" fillId="0" borderId="34" xfId="62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6" fontId="5" fillId="0" borderId="0" xfId="62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4" fillId="0" borderId="0" xfId="0" applyNumberFormat="1" applyFont="1" applyFill="1" applyAlignment="1" applyProtection="1">
      <alignment horizontal="right" vertical="center"/>
      <protection/>
    </xf>
    <xf numFmtId="166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30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36" xfId="0" applyNumberFormat="1" applyFont="1" applyFill="1" applyBorder="1" applyAlignment="1" applyProtection="1">
      <alignment horizontal="center" vertical="center" wrapText="1"/>
      <protection/>
    </xf>
    <xf numFmtId="166" fontId="12" fillId="0" borderId="22" xfId="0" applyNumberFormat="1" applyFont="1" applyFill="1" applyBorder="1" applyAlignment="1" applyProtection="1">
      <alignment horizontal="center" vertical="center" wrapText="1"/>
      <protection/>
    </xf>
    <xf numFmtId="166" fontId="12" fillId="0" borderId="23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7" xfId="0" applyNumberForma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8" xfId="0" applyNumberForma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39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2" applyFont="1" applyFill="1" applyProtection="1">
      <alignment/>
      <protection/>
    </xf>
    <xf numFmtId="0" fontId="2" fillId="0" borderId="0" xfId="62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40" xfId="0" applyNumberForma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5" xfId="62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2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62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2" applyFont="1" applyFill="1" applyBorder="1" applyAlignment="1" applyProtection="1">
      <alignment horizontal="center" vertical="center" wrapText="1"/>
      <protection/>
    </xf>
    <xf numFmtId="0" fontId="12" fillId="0" borderId="25" xfId="62" applyFont="1" applyFill="1" applyBorder="1" applyAlignment="1" applyProtection="1">
      <alignment horizontal="center" vertical="center" wrapText="1"/>
      <protection/>
    </xf>
    <xf numFmtId="0" fontId="13" fillId="0" borderId="12" xfId="62" applyFont="1" applyFill="1" applyBorder="1" applyAlignment="1" applyProtection="1">
      <alignment horizontal="left" vertical="center" wrapText="1" indent="6"/>
      <protection/>
    </xf>
    <xf numFmtId="0" fontId="2" fillId="0" borderId="0" xfId="62" applyFill="1" applyProtection="1">
      <alignment/>
      <protection/>
    </xf>
    <xf numFmtId="0" fontId="13" fillId="0" borderId="0" xfId="62" applyFont="1" applyFill="1" applyProtection="1">
      <alignment/>
      <protection/>
    </xf>
    <xf numFmtId="0" fontId="0" fillId="0" borderId="0" xfId="62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2" fillId="0" borderId="0" xfId="62" applyFill="1" applyAlignment="1" applyProtection="1">
      <alignment/>
      <protection/>
    </xf>
    <xf numFmtId="0" fontId="14" fillId="0" borderId="0" xfId="62" applyFont="1" applyFill="1" applyProtection="1">
      <alignment/>
      <protection/>
    </xf>
    <xf numFmtId="0" fontId="5" fillId="0" borderId="0" xfId="62" applyFont="1" applyFill="1" applyProtection="1">
      <alignment/>
      <protection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2" applyNumberFormat="1" applyFont="1" applyFill="1" applyBorder="1" applyAlignment="1" applyProtection="1">
      <alignment horizontal="center" vertical="center" wrapText="1"/>
      <protection/>
    </xf>
    <xf numFmtId="49" fontId="13" fillId="0" borderId="17" xfId="62" applyNumberFormat="1" applyFont="1" applyFill="1" applyBorder="1" applyAlignment="1" applyProtection="1">
      <alignment horizontal="center" vertical="center" wrapText="1"/>
      <protection/>
    </xf>
    <xf numFmtId="49" fontId="13" fillId="0" borderId="19" xfId="62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2" applyNumberFormat="1" applyFont="1" applyFill="1" applyBorder="1" applyAlignment="1" applyProtection="1">
      <alignment horizontal="center" vertical="center" wrapText="1"/>
      <protection/>
    </xf>
    <xf numFmtId="49" fontId="13" fillId="0" borderId="16" xfId="62" applyNumberFormat="1" applyFont="1" applyFill="1" applyBorder="1" applyAlignment="1" applyProtection="1">
      <alignment horizontal="center" vertical="center" wrapText="1"/>
      <protection/>
    </xf>
    <xf numFmtId="49" fontId="13" fillId="0" borderId="21" xfId="62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6" fontId="12" fillId="0" borderId="34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2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6" fontId="12" fillId="0" borderId="23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62" applyFont="1" applyFill="1" applyBorder="1" applyAlignment="1" applyProtection="1">
      <alignment horizontal="left" vertical="center" wrapText="1" indent="1"/>
      <protection/>
    </xf>
    <xf numFmtId="0" fontId="12" fillId="0" borderId="27" xfId="62" applyFont="1" applyFill="1" applyBorder="1" applyAlignment="1" applyProtection="1">
      <alignment vertical="center" wrapText="1"/>
      <protection/>
    </xf>
    <xf numFmtId="0" fontId="13" fillId="0" borderId="32" xfId="62" applyFont="1" applyFill="1" applyBorder="1" applyAlignment="1" applyProtection="1">
      <alignment horizontal="left" vertical="center" wrapText="1" indent="7"/>
      <protection/>
    </xf>
    <xf numFmtId="0" fontId="12" fillId="0" borderId="22" xfId="62" applyFont="1" applyFill="1" applyBorder="1" applyAlignment="1" applyProtection="1">
      <alignment horizontal="left" vertical="center" wrapText="1"/>
      <protection/>
    </xf>
    <xf numFmtId="166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2" applyNumberFormat="1" applyFont="1" applyFill="1" applyBorder="1" applyAlignment="1" applyProtection="1">
      <alignment horizontal="center" vertical="center" wrapText="1"/>
      <protection/>
    </xf>
    <xf numFmtId="166" fontId="12" fillId="0" borderId="43" xfId="62" applyNumberFormat="1" applyFont="1" applyFill="1" applyBorder="1" applyAlignment="1" applyProtection="1">
      <alignment horizontal="right" vertical="center" wrapText="1" indent="1"/>
      <protection/>
    </xf>
    <xf numFmtId="166" fontId="12" fillId="0" borderId="44" xfId="62" applyNumberFormat="1" applyFont="1" applyFill="1" applyBorder="1" applyAlignment="1" applyProtection="1">
      <alignment horizontal="right" vertical="center" wrapText="1" indent="1"/>
      <protection/>
    </xf>
    <xf numFmtId="166" fontId="17" fillId="0" borderId="34" xfId="0" applyNumberFormat="1" applyFont="1" applyBorder="1" applyAlignment="1" applyProtection="1">
      <alignment horizontal="right" vertical="center" wrapText="1" indent="1"/>
      <protection/>
    </xf>
    <xf numFmtId="166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2" xfId="62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7" xfId="62" applyNumberFormat="1" applyFont="1" applyFill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166" fontId="12" fillId="0" borderId="45" xfId="62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46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7" xfId="62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62" applyNumberFormat="1" applyFont="1" applyFill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6" fontId="6" fillId="0" borderId="33" xfId="0" applyNumberFormat="1" applyFont="1" applyFill="1" applyBorder="1" applyAlignment="1" applyProtection="1">
      <alignment horizontal="centerContinuous" vertical="center" wrapText="1"/>
      <protection/>
    </xf>
    <xf numFmtId="166" fontId="12" fillId="0" borderId="33" xfId="0" applyNumberFormat="1" applyFont="1" applyFill="1" applyBorder="1" applyAlignment="1" applyProtection="1">
      <alignment horizontal="center" vertical="center" wrapText="1"/>
      <protection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48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43" xfId="0" applyNumberFormat="1" applyFont="1" applyFill="1" applyBorder="1" applyAlignment="1" applyProtection="1">
      <alignment horizontal="centerContinuous" vertical="center" wrapTex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6" fontId="13" fillId="0" borderId="14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7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6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62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51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50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52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53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0" xfId="0" applyNumberFormat="1" applyFont="1" applyFill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166" fontId="13" fillId="0" borderId="10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62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32" xfId="62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0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56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28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29" xfId="62" applyNumberFormat="1" applyFont="1" applyFill="1" applyBorder="1" applyAlignment="1" applyProtection="1">
      <alignment horizontal="right" vertical="center" wrapText="1" indent="1"/>
      <protection/>
    </xf>
    <xf numFmtId="166" fontId="12" fillId="0" borderId="30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28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29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56" xfId="62" applyNumberFormat="1" applyFont="1" applyFill="1" applyBorder="1" applyAlignment="1" applyProtection="1">
      <alignment horizontal="right" vertical="center" wrapText="1" indent="1"/>
      <protection/>
    </xf>
    <xf numFmtId="166" fontId="12" fillId="0" borderId="57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58" xfId="62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59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55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60" xfId="62" applyNumberFormat="1" applyFont="1" applyFill="1" applyBorder="1" applyAlignment="1" applyProtection="1">
      <alignment horizontal="right" vertical="center" wrapText="1" indent="1"/>
      <protection/>
    </xf>
    <xf numFmtId="166" fontId="17" fillId="0" borderId="30" xfId="0" applyNumberFormat="1" applyFont="1" applyBorder="1" applyAlignment="1" applyProtection="1">
      <alignment horizontal="right" vertical="center" wrapText="1" indent="1"/>
      <protection/>
    </xf>
    <xf numFmtId="166" fontId="15" fillId="0" borderId="30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2" xfId="0" applyFont="1" applyBorder="1" applyAlignment="1" applyProtection="1">
      <alignment wrapText="1"/>
      <protection/>
    </xf>
    <xf numFmtId="166" fontId="13" fillId="0" borderId="60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32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13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15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32" xfId="62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Border="1" applyAlignment="1" applyProtection="1">
      <alignment horizontal="right" vertical="center" wrapText="1" indent="1"/>
      <protection/>
    </xf>
    <xf numFmtId="166" fontId="13" fillId="0" borderId="15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/>
    </xf>
    <xf numFmtId="0" fontId="93" fillId="0" borderId="49" xfId="62" applyFont="1" applyFill="1" applyBorder="1" applyAlignment="1" applyProtection="1">
      <alignment horizontal="center" vertical="center" wrapText="1"/>
      <protection locked="0"/>
    </xf>
    <xf numFmtId="0" fontId="94" fillId="0" borderId="25" xfId="62" applyFont="1" applyFill="1" applyBorder="1" applyAlignment="1" applyProtection="1">
      <alignment horizontal="center" vertical="center" wrapText="1"/>
      <protection/>
    </xf>
    <xf numFmtId="0" fontId="94" fillId="0" borderId="61" xfId="62" applyFont="1" applyFill="1" applyBorder="1" applyAlignment="1" applyProtection="1">
      <alignment horizontal="center" vertical="center" wrapText="1"/>
      <protection/>
    </xf>
    <xf numFmtId="0" fontId="16" fillId="0" borderId="32" xfId="0" applyFont="1" applyBorder="1" applyAlignment="1" applyProtection="1">
      <alignment vertical="center" wrapText="1"/>
      <protection/>
    </xf>
    <xf numFmtId="166" fontId="13" fillId="0" borderId="53" xfId="62" applyNumberFormat="1" applyFont="1" applyFill="1" applyBorder="1" applyAlignment="1" applyProtection="1">
      <alignment horizontal="right" vertical="center" wrapText="1" indent="1"/>
      <protection/>
    </xf>
    <xf numFmtId="0" fontId="95" fillId="0" borderId="23" xfId="0" applyFont="1" applyBorder="1" applyAlignment="1" applyProtection="1">
      <alignment horizontal="center" vertical="center" wrapText="1"/>
      <protection locked="0"/>
    </xf>
    <xf numFmtId="0" fontId="95" fillId="0" borderId="33" xfId="0" applyFont="1" applyBorder="1" applyAlignment="1" applyProtection="1">
      <alignment horizontal="center" vertical="center" wrapText="1"/>
      <protection locked="0"/>
    </xf>
    <xf numFmtId="0" fontId="95" fillId="0" borderId="34" xfId="0" applyFont="1" applyBorder="1" applyAlignment="1" applyProtection="1">
      <alignment horizontal="center" vertical="center" wrapText="1"/>
      <protection locked="0"/>
    </xf>
    <xf numFmtId="166" fontId="93" fillId="0" borderId="23" xfId="0" applyNumberFormat="1" applyFont="1" applyFill="1" applyBorder="1" applyAlignment="1" applyProtection="1">
      <alignment horizontal="center" vertical="center" wrapText="1"/>
      <protection/>
    </xf>
    <xf numFmtId="166" fontId="93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93" fillId="0" borderId="22" xfId="0" applyNumberFormat="1" applyFont="1" applyFill="1" applyBorder="1" applyAlignment="1" applyProtection="1">
      <alignment horizontal="center" vertical="center" wrapText="1"/>
      <protection/>
    </xf>
    <xf numFmtId="166" fontId="93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93" fillId="0" borderId="30" xfId="0" applyNumberFormat="1" applyFont="1" applyFill="1" applyBorder="1" applyAlignment="1" applyProtection="1">
      <alignment horizontal="center" vertical="center" wrapText="1"/>
      <protection locked="0"/>
    </xf>
    <xf numFmtId="166" fontId="94" fillId="0" borderId="27" xfId="0" applyNumberFormat="1" applyFont="1" applyFill="1" applyBorder="1" applyAlignment="1" applyProtection="1">
      <alignment horizontal="center" vertical="center" wrapText="1"/>
      <protection/>
    </xf>
    <xf numFmtId="166" fontId="94" fillId="0" borderId="62" xfId="0" applyNumberFormat="1" applyFont="1" applyFill="1" applyBorder="1" applyAlignment="1" applyProtection="1">
      <alignment horizontal="center" vertical="center" wrapText="1"/>
      <protection/>
    </xf>
    <xf numFmtId="166" fontId="17" fillId="0" borderId="6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2" xfId="0" applyFont="1" applyBorder="1" applyAlignment="1" applyProtection="1">
      <alignment horizontal="left" vertical="center" wrapText="1" indent="1"/>
      <protection/>
    </xf>
    <xf numFmtId="166" fontId="94" fillId="0" borderId="30" xfId="0" applyNumberFormat="1" applyFont="1" applyBorder="1" applyAlignment="1" applyProtection="1">
      <alignment horizontal="center" vertical="center" wrapText="1"/>
      <protection/>
    </xf>
    <xf numFmtId="0" fontId="93" fillId="0" borderId="32" xfId="62" applyFont="1" applyFill="1" applyBorder="1" applyAlignment="1" applyProtection="1">
      <alignment horizontal="center" vertical="center" wrapText="1"/>
      <protection locked="0"/>
    </xf>
    <xf numFmtId="0" fontId="93" fillId="0" borderId="32" xfId="0" applyFont="1" applyBorder="1" applyAlignment="1" applyProtection="1">
      <alignment horizontal="center" vertical="center" wrapText="1"/>
      <protection locked="0"/>
    </xf>
    <xf numFmtId="0" fontId="93" fillId="0" borderId="60" xfId="62" applyFont="1" applyFill="1" applyBorder="1" applyAlignment="1" applyProtection="1">
      <alignment horizontal="center" vertical="center" wrapText="1"/>
      <protection locked="0"/>
    </xf>
    <xf numFmtId="0" fontId="2" fillId="0" borderId="0" xfId="62" applyFont="1" applyFill="1" applyProtection="1">
      <alignment/>
      <protection locked="0"/>
    </xf>
    <xf numFmtId="0" fontId="2" fillId="0" borderId="0" xfId="62" applyFont="1" applyFill="1" applyAlignment="1" applyProtection="1">
      <alignment horizontal="right" vertical="center" indent="1"/>
      <protection locked="0"/>
    </xf>
    <xf numFmtId="0" fontId="2" fillId="0" borderId="0" xfId="62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6" fontId="5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4" fillId="0" borderId="0" xfId="0" applyNumberFormat="1" applyFont="1" applyFill="1" applyAlignment="1" applyProtection="1">
      <alignment horizontal="right" wrapText="1"/>
      <protection locked="0"/>
    </xf>
    <xf numFmtId="166" fontId="17" fillId="0" borderId="45" xfId="0" applyNumberFormat="1" applyFont="1" applyBorder="1" applyAlignment="1" applyProtection="1">
      <alignment horizontal="right" vertical="center" wrapText="1" indent="1"/>
      <protection/>
    </xf>
    <xf numFmtId="0" fontId="16" fillId="0" borderId="32" xfId="0" applyFont="1" applyBorder="1" applyAlignment="1" applyProtection="1">
      <alignment horizontal="left" wrapText="1" indent="1"/>
      <protection/>
    </xf>
    <xf numFmtId="166" fontId="2" fillId="0" borderId="0" xfId="0" applyNumberFormat="1" applyFont="1" applyFill="1" applyAlignment="1">
      <alignment vertical="center" wrapText="1" readingOrder="2"/>
    </xf>
    <xf numFmtId="0" fontId="5" fillId="0" borderId="0" xfId="0" applyFont="1" applyFill="1" applyAlignment="1">
      <alignment vertical="center" readingOrder="2"/>
    </xf>
    <xf numFmtId="49" fontId="6" fillId="0" borderId="36" xfId="0" applyNumberFormat="1" applyFont="1" applyFill="1" applyBorder="1" applyAlignment="1" applyProtection="1">
      <alignment horizontal="right" vertical="center" readingOrder="2"/>
      <protection locked="0"/>
    </xf>
    <xf numFmtId="0" fontId="3" fillId="0" borderId="0" xfId="0" applyFont="1" applyFill="1" applyAlignment="1">
      <alignment vertical="center" readingOrder="2"/>
    </xf>
    <xf numFmtId="0" fontId="17" fillId="0" borderId="27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vertical="center" wrapTex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166" fontId="12" fillId="0" borderId="25" xfId="62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Alignment="1" applyProtection="1">
      <alignment horizontal="right" vertical="top"/>
      <protection locked="0"/>
    </xf>
    <xf numFmtId="166" fontId="2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166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2" applyFont="1" applyFill="1" applyBorder="1" applyAlignment="1" applyProtection="1">
      <alignment horizontal="left" vertical="center" wrapText="1" indent="1"/>
      <protection/>
    </xf>
    <xf numFmtId="0" fontId="13" fillId="0" borderId="11" xfId="62" applyFont="1" applyFill="1" applyBorder="1" applyAlignment="1" applyProtection="1">
      <alignment horizontal="left" vertical="center" wrapText="1" indent="1"/>
      <protection/>
    </xf>
    <xf numFmtId="0" fontId="13" fillId="0" borderId="27" xfId="62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5" fillId="0" borderId="33" xfId="0" applyFont="1" applyBorder="1" applyAlignment="1" applyProtection="1">
      <alignment horizontal="left" wrapText="1" inden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166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left" vertical="center" wrapText="1" indent="1"/>
      <protection/>
    </xf>
    <xf numFmtId="3" fontId="12" fillId="0" borderId="23" xfId="62" applyNumberFormat="1" applyFont="1" applyFill="1" applyBorder="1" applyAlignment="1" applyProtection="1">
      <alignment horizontal="right" vertical="center" wrapText="1" indent="1"/>
      <protection/>
    </xf>
    <xf numFmtId="166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56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64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45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65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35" xfId="62" applyNumberFormat="1" applyFont="1" applyFill="1" applyBorder="1" applyAlignment="1" applyProtection="1">
      <alignment horizontal="right" vertical="center" wrapText="1" indent="1"/>
      <protection/>
    </xf>
    <xf numFmtId="166" fontId="6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3" xfId="0" applyNumberFormat="1" applyFont="1" applyFill="1" applyBorder="1" applyAlignment="1" applyProtection="1">
      <alignment horizontal="right" vertical="center" wrapText="1"/>
      <protection/>
    </xf>
    <xf numFmtId="166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30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3" xfId="62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2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2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2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2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2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2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2" xfId="6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2" applyFont="1" applyFill="1" applyBorder="1" applyAlignment="1" applyProtection="1">
      <alignment horizontal="right" vertical="center" wrapText="1" indent="1"/>
      <protection locked="0"/>
    </xf>
    <xf numFmtId="0" fontId="13" fillId="0" borderId="35" xfId="62" applyFont="1" applyFill="1" applyBorder="1" applyAlignment="1" applyProtection="1">
      <alignment horizontal="right" vertical="center" wrapText="1" indent="1"/>
      <protection locked="0"/>
    </xf>
    <xf numFmtId="0" fontId="3" fillId="0" borderId="23" xfId="0" applyFont="1" applyFill="1" applyBorder="1" applyAlignment="1" applyProtection="1">
      <alignment horizontal="right" vertical="center" wrapText="1"/>
      <protection locked="0"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166" fontId="11" fillId="0" borderId="0" xfId="0" applyNumberFormat="1" applyFont="1" applyFill="1" applyAlignment="1" applyProtection="1">
      <alignment vertical="center" wrapTex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49" fontId="6" fillId="0" borderId="55" xfId="0" applyNumberFormat="1" applyFont="1" applyFill="1" applyBorder="1" applyAlignment="1" applyProtection="1">
      <alignment horizontal="right" vertical="center"/>
      <protection locked="0"/>
    </xf>
    <xf numFmtId="0" fontId="6" fillId="0" borderId="67" xfId="0" applyFont="1" applyFill="1" applyBorder="1" applyAlignment="1" applyProtection="1">
      <alignment horizontal="center" vertical="center" wrapText="1"/>
      <protection locked="0"/>
    </xf>
    <xf numFmtId="49" fontId="6" fillId="0" borderId="6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94" fillId="0" borderId="23" xfId="62" applyFont="1" applyFill="1" applyBorder="1" applyAlignment="1" applyProtection="1">
      <alignment horizontal="center" vertical="center" wrapText="1"/>
      <protection locked="0"/>
    </xf>
    <xf numFmtId="166" fontId="94" fillId="0" borderId="30" xfId="0" applyNumberFormat="1" applyFont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right" vertical="center" readingOrder="2"/>
      <protection locked="0"/>
    </xf>
    <xf numFmtId="166" fontId="2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6" fillId="0" borderId="36" xfId="0" applyFont="1" applyFill="1" applyBorder="1" applyAlignment="1" applyProtection="1">
      <alignment horizontal="center" vertical="center" wrapText="1" readingOrder="2"/>
      <protection locked="0"/>
    </xf>
    <xf numFmtId="0" fontId="6" fillId="0" borderId="0" xfId="0" applyFont="1" applyFill="1" applyAlignment="1" applyProtection="1">
      <alignment vertical="center" readingOrder="2"/>
      <protection locked="0"/>
    </xf>
    <xf numFmtId="0" fontId="4" fillId="0" borderId="0" xfId="0" applyFont="1" applyFill="1" applyAlignment="1" applyProtection="1">
      <alignment horizontal="right" readingOrder="2"/>
      <protection locked="0"/>
    </xf>
    <xf numFmtId="0" fontId="3" fillId="0" borderId="0" xfId="0" applyFont="1" applyFill="1" applyAlignment="1" applyProtection="1">
      <alignment vertical="center" readingOrder="2"/>
      <protection locked="0"/>
    </xf>
    <xf numFmtId="0" fontId="4" fillId="0" borderId="68" xfId="0" applyFont="1" applyFill="1" applyBorder="1" applyAlignment="1" applyProtection="1">
      <alignment horizontal="right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94" fillId="0" borderId="25" xfId="62" applyFont="1" applyFill="1" applyBorder="1" applyAlignment="1" applyProtection="1">
      <alignment horizontal="center" vertical="center" wrapText="1"/>
      <protection locked="0"/>
    </xf>
    <xf numFmtId="0" fontId="94" fillId="0" borderId="61" xfId="62" applyFont="1" applyFill="1" applyBorder="1" applyAlignment="1" applyProtection="1">
      <alignment horizontal="center" vertical="center" wrapText="1"/>
      <protection locked="0"/>
    </xf>
    <xf numFmtId="0" fontId="12" fillId="0" borderId="45" xfId="62" applyFont="1" applyFill="1" applyBorder="1" applyAlignment="1" applyProtection="1">
      <alignment horizontal="right" vertical="center" wrapText="1" indent="1"/>
      <protection locked="0"/>
    </xf>
    <xf numFmtId="0" fontId="96" fillId="0" borderId="0" xfId="0" applyFont="1" applyAlignment="1">
      <alignment/>
    </xf>
    <xf numFmtId="0" fontId="96" fillId="0" borderId="0" xfId="0" applyFont="1" applyAlignment="1">
      <alignment horizontal="justify" vertical="top" wrapText="1"/>
    </xf>
    <xf numFmtId="0" fontId="97" fillId="34" borderId="0" xfId="0" applyFont="1" applyFill="1" applyAlignment="1">
      <alignment horizontal="center" vertical="center"/>
    </xf>
    <xf numFmtId="0" fontId="97" fillId="34" borderId="0" xfId="0" applyFont="1" applyFill="1" applyAlignment="1">
      <alignment horizontal="center" vertical="top" wrapText="1"/>
    </xf>
    <xf numFmtId="0" fontId="26" fillId="0" borderId="0" xfId="0" applyFont="1" applyAlignment="1">
      <alignment/>
    </xf>
    <xf numFmtId="0" fontId="83" fillId="0" borderId="0" xfId="46" applyAlignment="1" applyProtection="1">
      <alignment/>
      <protection/>
    </xf>
    <xf numFmtId="166" fontId="98" fillId="0" borderId="0" xfId="62" applyNumberFormat="1" applyFont="1" applyFill="1" applyAlignment="1" applyProtection="1">
      <alignment horizontal="right" vertical="center" indent="1"/>
      <protection/>
    </xf>
    <xf numFmtId="0" fontId="98" fillId="0" borderId="0" xfId="62" applyFont="1" applyFill="1" applyProtection="1">
      <alignment/>
      <protection/>
    </xf>
    <xf numFmtId="166" fontId="98" fillId="0" borderId="0" xfId="62" applyNumberFormat="1" applyFont="1" applyFill="1" applyProtection="1">
      <alignment/>
      <protection/>
    </xf>
    <xf numFmtId="166" fontId="99" fillId="0" borderId="0" xfId="0" applyNumberFormat="1" applyFont="1" applyFill="1" applyAlignment="1" applyProtection="1">
      <alignment horizontal="right" vertical="center" wrapText="1" indent="1"/>
      <protection/>
    </xf>
    <xf numFmtId="0" fontId="99" fillId="0" borderId="0" xfId="0" applyFont="1" applyFill="1" applyAlignment="1" applyProtection="1">
      <alignment horizontal="right" vertical="center" wrapText="1" indent="1"/>
      <protection/>
    </xf>
    <xf numFmtId="0" fontId="99" fillId="0" borderId="68" xfId="0" applyFont="1" applyFill="1" applyBorder="1" applyAlignment="1" applyProtection="1">
      <alignment horizontal="right" vertical="center" wrapText="1" indent="1"/>
      <protection/>
    </xf>
    <xf numFmtId="166" fontId="99" fillId="0" borderId="68" xfId="0" applyNumberFormat="1" applyFont="1" applyFill="1" applyBorder="1" applyAlignment="1" applyProtection="1">
      <alignment horizontal="right" vertical="center" wrapText="1" indent="1"/>
      <protection/>
    </xf>
    <xf numFmtId="166" fontId="99" fillId="0" borderId="0" xfId="0" applyNumberFormat="1" applyFont="1" applyFill="1" applyAlignment="1" applyProtection="1">
      <alignment horizontal="right" vertical="center" wrapText="1"/>
      <protection/>
    </xf>
    <xf numFmtId="0" fontId="99" fillId="0" borderId="0" xfId="0" applyFont="1" applyFill="1" applyAlignment="1" applyProtection="1">
      <alignment horizontal="right" vertical="center" wrapText="1"/>
      <protection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166" fontId="93" fillId="0" borderId="34" xfId="0" applyNumberFormat="1" applyFont="1" applyFill="1" applyBorder="1" applyAlignment="1" applyProtection="1">
      <alignment horizontal="center" vertical="center" wrapText="1"/>
      <protection/>
    </xf>
    <xf numFmtId="166" fontId="93" fillId="0" borderId="33" xfId="0" applyNumberFormat="1" applyFont="1" applyFill="1" applyBorder="1" applyAlignment="1" applyProtection="1">
      <alignment horizontal="center" vertical="center" wrapText="1"/>
      <protection/>
    </xf>
    <xf numFmtId="166" fontId="93" fillId="0" borderId="23" xfId="0" applyNumberFormat="1" applyFont="1" applyBorder="1" applyAlignment="1" applyProtection="1">
      <alignment horizontal="center" vertical="center" wrapText="1"/>
      <protection/>
    </xf>
    <xf numFmtId="166" fontId="93" fillId="0" borderId="33" xfId="0" applyNumberFormat="1" applyFont="1" applyBorder="1" applyAlignment="1" applyProtection="1">
      <alignment horizontal="center" vertical="center" wrapText="1"/>
      <protection/>
    </xf>
    <xf numFmtId="166" fontId="93" fillId="0" borderId="34" xfId="0" applyNumberFormat="1" applyFont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3" fillId="0" borderId="49" xfId="62" applyFont="1" applyFill="1" applyBorder="1" applyAlignment="1" applyProtection="1">
      <alignment horizontal="center" vertical="center" wrapText="1"/>
      <protection/>
    </xf>
    <xf numFmtId="0" fontId="93" fillId="0" borderId="32" xfId="62" applyFont="1" applyFill="1" applyBorder="1" applyAlignment="1" applyProtection="1">
      <alignment horizontal="center" vertical="center" wrapText="1"/>
      <protection/>
    </xf>
    <xf numFmtId="0" fontId="93" fillId="0" borderId="32" xfId="0" applyFont="1" applyBorder="1" applyAlignment="1" applyProtection="1">
      <alignment horizontal="center" vertical="center" wrapText="1"/>
      <protection/>
    </xf>
    <xf numFmtId="0" fontId="93" fillId="0" borderId="6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>
      <alignment/>
    </xf>
    <xf numFmtId="166" fontId="8" fillId="0" borderId="0" xfId="60" applyNumberFormat="1" applyFont="1" applyFill="1" applyAlignment="1" applyProtection="1">
      <alignment vertical="center" wrapText="1"/>
      <protection locked="0"/>
    </xf>
    <xf numFmtId="166" fontId="12" fillId="0" borderId="36" xfId="60" applyNumberFormat="1" applyFont="1" applyFill="1" applyBorder="1" applyAlignment="1">
      <alignment horizontal="center" vertical="center" wrapText="1"/>
      <protection/>
    </xf>
    <xf numFmtId="166" fontId="6" fillId="0" borderId="36" xfId="60" applyNumberFormat="1" applyFont="1" applyFill="1" applyBorder="1" applyAlignment="1">
      <alignment horizontal="center" vertical="center" wrapText="1"/>
      <protection/>
    </xf>
    <xf numFmtId="166" fontId="31" fillId="0" borderId="70" xfId="60" applyNumberFormat="1" applyFont="1" applyFill="1" applyBorder="1" applyAlignment="1">
      <alignment horizontal="center" vertical="center"/>
      <protection/>
    </xf>
    <xf numFmtId="166" fontId="31" fillId="0" borderId="36" xfId="60" applyNumberFormat="1" applyFont="1" applyFill="1" applyBorder="1" applyAlignment="1">
      <alignment horizontal="center" vertical="center"/>
      <protection/>
    </xf>
    <xf numFmtId="166" fontId="31" fillId="0" borderId="71" xfId="60" applyNumberFormat="1" applyFont="1" applyFill="1" applyBorder="1" applyAlignment="1">
      <alignment horizontal="center" vertical="center"/>
      <protection/>
    </xf>
    <xf numFmtId="166" fontId="31" fillId="0" borderId="36" xfId="60" applyNumberFormat="1" applyFont="1" applyFill="1" applyBorder="1" applyAlignment="1">
      <alignment horizontal="center" vertical="center" wrapText="1"/>
      <protection/>
    </xf>
    <xf numFmtId="166" fontId="31" fillId="0" borderId="71" xfId="60" applyNumberFormat="1" applyFont="1" applyFill="1" applyBorder="1" applyAlignment="1">
      <alignment horizontal="center" vertical="center" wrapText="1"/>
      <protection/>
    </xf>
    <xf numFmtId="49" fontId="13" fillId="0" borderId="66" xfId="60" applyNumberFormat="1" applyFont="1" applyFill="1" applyBorder="1" applyAlignment="1">
      <alignment horizontal="left" vertical="center"/>
      <protection/>
    </xf>
    <xf numFmtId="49" fontId="18" fillId="0" borderId="72" xfId="60" applyNumberFormat="1" applyFont="1" applyFill="1" applyBorder="1" applyAlignment="1" quotePrefix="1">
      <alignment horizontal="left" vertical="center"/>
      <protection/>
    </xf>
    <xf numFmtId="49" fontId="13" fillId="0" borderId="72" xfId="60" applyNumberFormat="1" applyFont="1" applyFill="1" applyBorder="1" applyAlignment="1">
      <alignment horizontal="left" vertical="center"/>
      <protection/>
    </xf>
    <xf numFmtId="49" fontId="12" fillId="0" borderId="69" xfId="60" applyNumberFormat="1" applyFont="1" applyFill="1" applyBorder="1" applyAlignment="1" applyProtection="1">
      <alignment horizontal="left" vertical="center"/>
      <protection locked="0"/>
    </xf>
    <xf numFmtId="49" fontId="13" fillId="0" borderId="18" xfId="60" applyNumberFormat="1" applyFont="1" applyFill="1" applyBorder="1" applyAlignment="1">
      <alignment horizontal="left" vertical="center"/>
      <protection/>
    </xf>
    <xf numFmtId="49" fontId="13" fillId="0" borderId="17" xfId="60" applyNumberFormat="1" applyFont="1" applyFill="1" applyBorder="1" applyAlignment="1">
      <alignment horizontal="left" vertical="center"/>
      <protection/>
    </xf>
    <xf numFmtId="49" fontId="13" fillId="0" borderId="19" xfId="60" applyNumberFormat="1" applyFont="1" applyFill="1" applyBorder="1" applyAlignment="1" applyProtection="1">
      <alignment horizontal="left" vertical="center"/>
      <protection locked="0"/>
    </xf>
    <xf numFmtId="175" fontId="12" fillId="0" borderId="36" xfId="60" applyNumberFormat="1" applyFont="1" applyFill="1" applyBorder="1" applyAlignment="1" applyProtection="1">
      <alignment horizontal="left" vertical="center" wrapText="1"/>
      <protection/>
    </xf>
    <xf numFmtId="175" fontId="12" fillId="0" borderId="0" xfId="60" applyNumberFormat="1" applyFont="1" applyFill="1" applyBorder="1" applyAlignment="1">
      <alignment horizontal="left" vertical="center" wrapText="1"/>
      <protection/>
    </xf>
    <xf numFmtId="166" fontId="34" fillId="0" borderId="0" xfId="60" applyNumberFormat="1" applyFont="1" applyFill="1" applyBorder="1" applyAlignment="1">
      <alignment vertical="center"/>
      <protection/>
    </xf>
    <xf numFmtId="4" fontId="35" fillId="0" borderId="0" xfId="60" applyNumberFormat="1" applyFont="1" applyFill="1" applyBorder="1" applyAlignment="1" applyProtection="1">
      <alignment vertical="center" wrapText="1"/>
      <protection locked="0"/>
    </xf>
    <xf numFmtId="49" fontId="3" fillId="0" borderId="36" xfId="60" applyNumberFormat="1" applyFont="1" applyFill="1" applyBorder="1" applyAlignment="1" applyProtection="1">
      <alignment horizontal="center" vertical="center"/>
      <protection locked="0"/>
    </xf>
    <xf numFmtId="0" fontId="6" fillId="0" borderId="36" xfId="60" applyFont="1" applyBorder="1" applyAlignment="1">
      <alignment horizontal="center" vertical="center"/>
      <protection/>
    </xf>
    <xf numFmtId="49" fontId="3" fillId="0" borderId="36" xfId="60" applyNumberFormat="1" applyFont="1" applyFill="1" applyBorder="1" applyAlignment="1" applyProtection="1">
      <alignment horizontal="left" vertical="center"/>
      <protection locked="0"/>
    </xf>
    <xf numFmtId="166" fontId="12" fillId="0" borderId="36" xfId="60" applyNumberFormat="1" applyFont="1" applyFill="1" applyBorder="1" applyAlignment="1" applyProtection="1">
      <alignment horizontal="right" vertical="center" indent="1"/>
      <protection/>
    </xf>
    <xf numFmtId="0" fontId="6" fillId="0" borderId="36" xfId="60" applyFont="1" applyBorder="1" applyAlignment="1">
      <alignment horizontal="right" vertical="center" indent="1"/>
      <protection/>
    </xf>
    <xf numFmtId="0" fontId="8" fillId="0" borderId="0" xfId="60" applyFont="1" applyFill="1" applyAlignment="1">
      <alignment horizontal="center" textRotation="180"/>
      <protection/>
    </xf>
    <xf numFmtId="166" fontId="12" fillId="0" borderId="36" xfId="60" applyNumberFormat="1" applyFont="1" applyFill="1" applyBorder="1" applyAlignment="1">
      <alignment horizontal="right" vertical="center" indent="1"/>
      <protection/>
    </xf>
    <xf numFmtId="166" fontId="0" fillId="0" borderId="0" xfId="60" applyNumberFormat="1" applyFill="1" applyAlignment="1">
      <alignment vertical="center" wrapText="1"/>
      <protection/>
    </xf>
    <xf numFmtId="166" fontId="12" fillId="0" borderId="36" xfId="60" applyNumberFormat="1" applyFont="1" applyFill="1" applyBorder="1" applyAlignment="1">
      <alignment horizontal="center" vertical="center" wrapText="1"/>
      <protection/>
    </xf>
    <xf numFmtId="3" fontId="13" fillId="0" borderId="73" xfId="60" applyNumberFormat="1" applyFont="1" applyFill="1" applyBorder="1" applyAlignment="1" applyProtection="1">
      <alignment horizontal="right" vertical="center" wrapText="1"/>
      <protection locked="0"/>
    </xf>
    <xf numFmtId="3" fontId="13" fillId="0" borderId="37" xfId="60" applyNumberFormat="1" applyFont="1" applyFill="1" applyBorder="1" applyAlignment="1" applyProtection="1">
      <alignment horizontal="right" vertical="center" wrapText="1"/>
      <protection locked="0"/>
    </xf>
    <xf numFmtId="3" fontId="13" fillId="0" borderId="74" xfId="60" applyNumberFormat="1" applyFont="1" applyFill="1" applyBorder="1" applyAlignment="1" applyProtection="1">
      <alignment horizontal="right" vertical="center" wrapText="1"/>
      <protection locked="0"/>
    </xf>
    <xf numFmtId="3" fontId="13" fillId="0" borderId="75" xfId="60" applyNumberFormat="1" applyFont="1" applyFill="1" applyBorder="1" applyAlignment="1" applyProtection="1">
      <alignment horizontal="right" vertical="center" wrapText="1"/>
      <protection locked="0"/>
    </xf>
    <xf numFmtId="166" fontId="12" fillId="0" borderId="36" xfId="60" applyNumberFormat="1" applyFont="1" applyFill="1" applyBorder="1" applyAlignment="1">
      <alignment horizontal="right" vertical="center" wrapText="1"/>
      <protection/>
    </xf>
    <xf numFmtId="166" fontId="3" fillId="0" borderId="0" xfId="60" applyNumberFormat="1" applyFont="1" applyFill="1" applyBorder="1" applyAlignment="1">
      <alignment horizontal="left" vertical="center" wrapText="1"/>
      <protection/>
    </xf>
    <xf numFmtId="166" fontId="12" fillId="0" borderId="0" xfId="60" applyNumberFormat="1" applyFont="1" applyFill="1" applyBorder="1" applyAlignment="1">
      <alignment horizontal="right" vertical="center" wrapText="1"/>
      <protection/>
    </xf>
    <xf numFmtId="0" fontId="100" fillId="0" borderId="0" xfId="0" applyFont="1" applyAlignment="1">
      <alignment textRotation="18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01" fillId="0" borderId="0" xfId="0" applyFont="1" applyAlignment="1">
      <alignment/>
    </xf>
    <xf numFmtId="166" fontId="31" fillId="0" borderId="36" xfId="0" applyNumberFormat="1" applyFont="1" applyBorder="1" applyAlignment="1">
      <alignment horizontal="center" vertical="center"/>
    </xf>
    <xf numFmtId="49" fontId="3" fillId="0" borderId="0" xfId="60" applyNumberFormat="1" applyFont="1" applyFill="1" applyBorder="1" applyAlignment="1" applyProtection="1">
      <alignment horizontal="left" vertical="center"/>
      <protection locked="0"/>
    </xf>
    <xf numFmtId="166" fontId="12" fillId="0" borderId="0" xfId="60" applyNumberFormat="1" applyFont="1" applyFill="1" applyBorder="1" applyAlignment="1" applyProtection="1">
      <alignment horizontal="right" vertical="center" indent="1"/>
      <protection/>
    </xf>
    <xf numFmtId="166" fontId="12" fillId="0" borderId="0" xfId="60" applyNumberFormat="1" applyFont="1" applyFill="1" applyBorder="1" applyAlignment="1">
      <alignment horizontal="right" vertical="center" indent="1"/>
      <protection/>
    </xf>
    <xf numFmtId="0" fontId="102" fillId="0" borderId="0" xfId="0" applyFont="1" applyBorder="1" applyAlignment="1" applyProtection="1">
      <alignment horizontal="right" vertical="center" indent="1"/>
      <protection/>
    </xf>
    <xf numFmtId="0" fontId="15" fillId="0" borderId="36" xfId="60" applyFont="1" applyBorder="1" applyAlignment="1">
      <alignment horizontal="right" vertical="center" indent="1"/>
      <protection/>
    </xf>
    <xf numFmtId="0" fontId="103" fillId="0" borderId="73" xfId="0" applyFont="1" applyBorder="1" applyAlignment="1">
      <alignment horizontal="right" vertical="center" indent="1"/>
    </xf>
    <xf numFmtId="0" fontId="103" fillId="0" borderId="38" xfId="0" applyFont="1" applyBorder="1" applyAlignment="1">
      <alignment horizontal="right" vertical="center" indent="1"/>
    </xf>
    <xf numFmtId="0" fontId="103" fillId="0" borderId="74" xfId="0" applyFont="1" applyBorder="1" applyAlignment="1">
      <alignment horizontal="right" vertical="center" indent="1"/>
    </xf>
    <xf numFmtId="49" fontId="36" fillId="0" borderId="36" xfId="60" applyNumberFormat="1" applyFont="1" applyFill="1" applyBorder="1" applyAlignment="1" applyProtection="1">
      <alignment horizontal="center" vertical="center"/>
      <protection locked="0"/>
    </xf>
    <xf numFmtId="0" fontId="15" fillId="0" borderId="36" xfId="60" applyFont="1" applyBorder="1" applyAlignment="1">
      <alignment horizontal="center" vertical="center"/>
      <protection/>
    </xf>
    <xf numFmtId="49" fontId="16" fillId="0" borderId="66" xfId="60" applyNumberFormat="1" applyFont="1" applyFill="1" applyBorder="1" applyAlignment="1">
      <alignment horizontal="left" vertical="center"/>
      <protection/>
    </xf>
    <xf numFmtId="49" fontId="37" fillId="0" borderId="72" xfId="60" applyNumberFormat="1" applyFont="1" applyFill="1" applyBorder="1" applyAlignment="1" quotePrefix="1">
      <alignment horizontal="left" vertical="center"/>
      <protection/>
    </xf>
    <xf numFmtId="49" fontId="16" fillId="0" borderId="72" xfId="60" applyNumberFormat="1" applyFont="1" applyFill="1" applyBorder="1" applyAlignment="1">
      <alignment horizontal="left" vertical="center"/>
      <protection/>
    </xf>
    <xf numFmtId="49" fontId="36" fillId="0" borderId="36" xfId="60" applyNumberFormat="1" applyFont="1" applyFill="1" applyBorder="1" applyAlignment="1" applyProtection="1">
      <alignment horizontal="left" vertical="center"/>
      <protection locked="0"/>
    </xf>
    <xf numFmtId="166" fontId="17" fillId="0" borderId="36" xfId="60" applyNumberFormat="1" applyFont="1" applyFill="1" applyBorder="1" applyAlignment="1" applyProtection="1">
      <alignment horizontal="right" vertical="center" indent="1"/>
      <protection/>
    </xf>
    <xf numFmtId="49" fontId="16" fillId="0" borderId="18" xfId="60" applyNumberFormat="1" applyFont="1" applyFill="1" applyBorder="1" applyAlignment="1">
      <alignment horizontal="left" vertical="center"/>
      <protection/>
    </xf>
    <xf numFmtId="49" fontId="16" fillId="0" borderId="17" xfId="60" applyNumberFormat="1" applyFont="1" applyFill="1" applyBorder="1" applyAlignment="1">
      <alignment horizontal="left" vertical="center"/>
      <protection/>
    </xf>
    <xf numFmtId="49" fontId="16" fillId="0" borderId="19" xfId="60" applyNumberFormat="1" applyFont="1" applyFill="1" applyBorder="1" applyAlignment="1" applyProtection="1">
      <alignment horizontal="left" vertical="center"/>
      <protection locked="0"/>
    </xf>
    <xf numFmtId="166" fontId="17" fillId="0" borderId="36" xfId="60" applyNumberFormat="1" applyFont="1" applyFill="1" applyBorder="1" applyAlignment="1">
      <alignment horizontal="right" vertical="center" indent="1"/>
      <protection/>
    </xf>
    <xf numFmtId="166" fontId="12" fillId="0" borderId="36" xfId="60" applyNumberFormat="1" applyFont="1" applyFill="1" applyBorder="1" applyAlignment="1" applyProtection="1">
      <alignment horizontal="right" vertical="center" wrapText="1"/>
      <protection/>
    </xf>
    <xf numFmtId="166" fontId="13" fillId="0" borderId="76" xfId="60" applyNumberFormat="1" applyFont="1" applyFill="1" applyBorder="1" applyAlignment="1" applyProtection="1">
      <alignment horizontal="right" vertical="center" indent="1"/>
      <protection locked="0"/>
    </xf>
    <xf numFmtId="166" fontId="12" fillId="0" borderId="76" xfId="60" applyNumberFormat="1" applyFont="1" applyFill="1" applyBorder="1" applyAlignment="1" applyProtection="1">
      <alignment horizontal="right" vertical="center" indent="1"/>
      <protection locked="0"/>
    </xf>
    <xf numFmtId="0" fontId="102" fillId="0" borderId="76" xfId="0" applyFont="1" applyBorder="1" applyAlignment="1" applyProtection="1">
      <alignment horizontal="right" vertical="center" indent="1"/>
      <protection locked="0"/>
    </xf>
    <xf numFmtId="166" fontId="13" fillId="0" borderId="38" xfId="60" applyNumberFormat="1" applyFont="1" applyFill="1" applyBorder="1" applyAlignment="1" applyProtection="1">
      <alignment horizontal="right" vertical="center" indent="1"/>
      <protection locked="0"/>
    </xf>
    <xf numFmtId="166" fontId="12" fillId="0" borderId="38" xfId="60" applyNumberFormat="1" applyFont="1" applyFill="1" applyBorder="1" applyAlignment="1" applyProtection="1">
      <alignment horizontal="right" vertical="center" indent="1"/>
      <protection locked="0"/>
    </xf>
    <xf numFmtId="0" fontId="102" fillId="0" borderId="38" xfId="0" applyFont="1" applyBorder="1" applyAlignment="1" applyProtection="1">
      <alignment horizontal="right" vertical="center" indent="1"/>
      <protection locked="0"/>
    </xf>
    <xf numFmtId="166" fontId="13" fillId="0" borderId="74" xfId="60" applyNumberFormat="1" applyFont="1" applyFill="1" applyBorder="1" applyAlignment="1" applyProtection="1">
      <alignment horizontal="right" vertical="center" indent="1"/>
      <protection locked="0"/>
    </xf>
    <xf numFmtId="166" fontId="12" fillId="0" borderId="74" xfId="60" applyNumberFormat="1" applyFont="1" applyFill="1" applyBorder="1" applyAlignment="1" applyProtection="1">
      <alignment horizontal="right" vertical="center" indent="1"/>
      <protection locked="0"/>
    </xf>
    <xf numFmtId="0" fontId="102" fillId="0" borderId="74" xfId="0" applyFont="1" applyBorder="1" applyAlignment="1" applyProtection="1">
      <alignment horizontal="right" vertical="center" indent="1"/>
      <protection locked="0"/>
    </xf>
    <xf numFmtId="166" fontId="13" fillId="0" borderId="73" xfId="60" applyNumberFormat="1" applyFont="1" applyFill="1" applyBorder="1" applyAlignment="1" applyProtection="1">
      <alignment horizontal="right" vertical="center" indent="1"/>
      <protection locked="0"/>
    </xf>
    <xf numFmtId="166" fontId="12" fillId="0" borderId="73" xfId="60" applyNumberFormat="1" applyFont="1" applyFill="1" applyBorder="1" applyAlignment="1" applyProtection="1">
      <alignment horizontal="right" vertical="center" indent="1"/>
      <protection locked="0"/>
    </xf>
    <xf numFmtId="0" fontId="13" fillId="0" borderId="38" xfId="60" applyFont="1" applyBorder="1" applyAlignment="1" applyProtection="1">
      <alignment horizontal="right" vertical="center" indent="1"/>
      <protection locked="0"/>
    </xf>
    <xf numFmtId="0" fontId="13" fillId="0" borderId="74" xfId="60" applyFont="1" applyBorder="1" applyAlignment="1" applyProtection="1">
      <alignment horizontal="right" vertical="center" indent="1"/>
      <protection locked="0"/>
    </xf>
    <xf numFmtId="0" fontId="103" fillId="0" borderId="73" xfId="0" applyFont="1" applyBorder="1" applyAlignment="1" applyProtection="1">
      <alignment horizontal="right" vertical="center" indent="1"/>
      <protection locked="0"/>
    </xf>
    <xf numFmtId="0" fontId="103" fillId="0" borderId="38" xfId="0" applyFont="1" applyBorder="1" applyAlignment="1" applyProtection="1">
      <alignment horizontal="right" vertical="center" indent="1"/>
      <protection locked="0"/>
    </xf>
    <xf numFmtId="0" fontId="103" fillId="0" borderId="74" xfId="0" applyFont="1" applyBorder="1" applyAlignment="1" applyProtection="1">
      <alignment horizontal="right" vertical="center" indent="1"/>
      <protection locked="0"/>
    </xf>
    <xf numFmtId="0" fontId="103" fillId="0" borderId="76" xfId="0" applyFont="1" applyBorder="1" applyAlignment="1" applyProtection="1">
      <alignment horizontal="right" vertical="center" indent="1"/>
      <protection locked="0"/>
    </xf>
    <xf numFmtId="166" fontId="16" fillId="0" borderId="76" xfId="60" applyNumberFormat="1" applyFont="1" applyFill="1" applyBorder="1" applyAlignment="1" applyProtection="1">
      <alignment horizontal="right" vertical="center" indent="1"/>
      <protection locked="0"/>
    </xf>
    <xf numFmtId="166" fontId="17" fillId="0" borderId="76" xfId="60" applyNumberFormat="1" applyFont="1" applyFill="1" applyBorder="1" applyAlignment="1" applyProtection="1">
      <alignment horizontal="right" vertical="center" indent="1"/>
      <protection locked="0"/>
    </xf>
    <xf numFmtId="166" fontId="16" fillId="0" borderId="38" xfId="60" applyNumberFormat="1" applyFont="1" applyFill="1" applyBorder="1" applyAlignment="1" applyProtection="1">
      <alignment horizontal="right" vertical="center" indent="1"/>
      <protection locked="0"/>
    </xf>
    <xf numFmtId="166" fontId="17" fillId="0" borderId="38" xfId="60" applyNumberFormat="1" applyFont="1" applyFill="1" applyBorder="1" applyAlignment="1" applyProtection="1">
      <alignment horizontal="right" vertical="center" indent="1"/>
      <protection locked="0"/>
    </xf>
    <xf numFmtId="166" fontId="16" fillId="0" borderId="74" xfId="60" applyNumberFormat="1" applyFont="1" applyFill="1" applyBorder="1" applyAlignment="1" applyProtection="1">
      <alignment horizontal="right" vertical="center" indent="1"/>
      <protection locked="0"/>
    </xf>
    <xf numFmtId="166" fontId="17" fillId="0" borderId="74" xfId="60" applyNumberFormat="1" applyFont="1" applyFill="1" applyBorder="1" applyAlignment="1" applyProtection="1">
      <alignment horizontal="right" vertical="center" indent="1"/>
      <protection locked="0"/>
    </xf>
    <xf numFmtId="166" fontId="16" fillId="0" borderId="73" xfId="60" applyNumberFormat="1" applyFont="1" applyFill="1" applyBorder="1" applyAlignment="1" applyProtection="1">
      <alignment horizontal="right" vertical="center" indent="1"/>
      <protection locked="0"/>
    </xf>
    <xf numFmtId="166" fontId="17" fillId="0" borderId="73" xfId="60" applyNumberFormat="1" applyFont="1" applyFill="1" applyBorder="1" applyAlignment="1" applyProtection="1">
      <alignment horizontal="right" vertical="center" indent="1"/>
      <protection locked="0"/>
    </xf>
    <xf numFmtId="0" fontId="16" fillId="0" borderId="38" xfId="60" applyFont="1" applyBorder="1" applyAlignment="1" applyProtection="1">
      <alignment horizontal="right" vertical="center" indent="1"/>
      <protection locked="0"/>
    </xf>
    <xf numFmtId="0" fontId="16" fillId="0" borderId="74" xfId="60" applyFont="1" applyBorder="1" applyAlignment="1" applyProtection="1">
      <alignment horizontal="right" vertical="center" indent="1"/>
      <protection locked="0"/>
    </xf>
    <xf numFmtId="166" fontId="12" fillId="0" borderId="0" xfId="60" applyNumberFormat="1" applyFont="1" applyFill="1" applyBorder="1" applyAlignment="1" applyProtection="1">
      <alignment horizontal="right" vertical="center" wrapText="1"/>
      <protection/>
    </xf>
    <xf numFmtId="166" fontId="103" fillId="0" borderId="36" xfId="0" applyNumberFormat="1" applyFont="1" applyBorder="1" applyAlignment="1" applyProtection="1">
      <alignment horizontal="right" vertical="center" indent="1"/>
      <protection/>
    </xf>
    <xf numFmtId="166" fontId="13" fillId="0" borderId="76" xfId="60" applyNumberFormat="1" applyFont="1" applyFill="1" applyBorder="1" applyAlignment="1" applyProtection="1">
      <alignment horizontal="right" vertical="center" indent="1"/>
      <protection/>
    </xf>
    <xf numFmtId="166" fontId="13" fillId="0" borderId="76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6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76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73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73" xfId="60" applyNumberFormat="1" applyFont="1" applyFill="1" applyBorder="1" applyAlignment="1" applyProtection="1">
      <alignment horizontal="right" vertical="center" wrapText="1" indent="1"/>
      <protection/>
    </xf>
    <xf numFmtId="166" fontId="18" fillId="0" borderId="38" xfId="60" applyNumberFormat="1" applyFont="1" applyFill="1" applyBorder="1" applyAlignment="1" applyProtection="1">
      <alignment horizontal="right" vertical="center" indent="1"/>
      <protection/>
    </xf>
    <xf numFmtId="166" fontId="18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6" fontId="18" fillId="0" borderId="38" xfId="60" applyNumberFormat="1" applyFont="1" applyFill="1" applyBorder="1" applyAlignment="1" applyProtection="1">
      <alignment horizontal="right" vertical="center" wrapText="1" indent="1"/>
      <protection/>
    </xf>
    <xf numFmtId="166" fontId="32" fillId="0" borderId="38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8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8" xfId="60" applyNumberFormat="1" applyFont="1" applyFill="1" applyBorder="1" applyAlignment="1" applyProtection="1">
      <alignment horizontal="right" vertical="center" indent="1"/>
      <protection/>
    </xf>
    <xf numFmtId="166" fontId="13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75" xfId="60" applyNumberFormat="1" applyFont="1" applyFill="1" applyBorder="1" applyAlignment="1" applyProtection="1">
      <alignment horizontal="right" vertical="center" indent="1"/>
      <protection/>
    </xf>
    <xf numFmtId="166" fontId="13" fillId="0" borderId="7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5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74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7" xfId="60" applyNumberFormat="1" applyFont="1" applyFill="1" applyBorder="1" applyAlignment="1" applyProtection="1">
      <alignment horizontal="right" vertical="center" wrapText="1"/>
      <protection/>
    </xf>
    <xf numFmtId="166" fontId="13" fillId="0" borderId="75" xfId="6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 applyProtection="1">
      <alignment/>
      <protection locked="0"/>
    </xf>
    <xf numFmtId="0" fontId="3" fillId="0" borderId="77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166" fontId="0" fillId="0" borderId="0" xfId="60" applyNumberFormat="1" applyFill="1" applyAlignment="1" applyProtection="1">
      <alignment horizontal="left" vertical="center" wrapText="1"/>
      <protection locked="0"/>
    </xf>
    <xf numFmtId="166" fontId="13" fillId="0" borderId="1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8" fillId="0" borderId="10" xfId="0" applyNumberFormat="1" applyFont="1" applyBorder="1" applyAlignment="1">
      <alignment horizontal="right" vertical="center" wrapText="1" indent="1"/>
    </xf>
    <xf numFmtId="166" fontId="13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6" xfId="0" applyNumberFormat="1" applyFont="1" applyBorder="1" applyAlignment="1" applyProtection="1">
      <alignment horizontal="left" vertical="center" wrapText="1" indent="1"/>
      <protection locked="0"/>
    </xf>
    <xf numFmtId="166" fontId="13" fillId="0" borderId="35" xfId="0" applyNumberFormat="1" applyFont="1" applyBorder="1" applyAlignment="1" applyProtection="1">
      <alignment horizontal="right" vertical="center" wrapText="1" indent="1"/>
      <protection locked="0"/>
    </xf>
    <xf numFmtId="166" fontId="18" fillId="0" borderId="12" xfId="0" applyNumberFormat="1" applyFont="1" applyBorder="1" applyAlignment="1">
      <alignment horizontal="right" vertical="center" wrapText="1" indent="1"/>
    </xf>
    <xf numFmtId="166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166" fontId="0" fillId="0" borderId="0" xfId="0" applyNumberFormat="1" applyAlignment="1">
      <alignment vertical="center" wrapText="1"/>
    </xf>
    <xf numFmtId="166" fontId="13" fillId="0" borderId="11" xfId="0" applyNumberFormat="1" applyFont="1" applyBorder="1" applyAlignment="1" applyProtection="1">
      <alignment vertical="center" wrapText="1"/>
      <protection locked="0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Border="1" applyAlignment="1" applyProtection="1">
      <alignment horizontal="center" vertical="center" wrapText="1"/>
      <protection locked="0"/>
    </xf>
    <xf numFmtId="166" fontId="0" fillId="0" borderId="0" xfId="0" applyNumberFormat="1" applyAlignment="1">
      <alignment horizontal="center"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166" fontId="13" fillId="13" borderId="11" xfId="0" applyNumberFormat="1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36" fillId="0" borderId="0" xfId="0" applyFont="1" applyAlignment="1">
      <alignment horizontal="right"/>
    </xf>
    <xf numFmtId="0" fontId="15" fillId="13" borderId="24" xfId="0" applyFont="1" applyFill="1" applyBorder="1" applyAlignment="1">
      <alignment horizontal="center" vertical="center" wrapText="1"/>
    </xf>
    <xf numFmtId="0" fontId="15" fillId="13" borderId="59" xfId="0" applyFont="1" applyFill="1" applyBorder="1" applyAlignment="1">
      <alignment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79" xfId="0" applyFont="1" applyBorder="1" applyAlignment="1" applyProtection="1">
      <alignment horizontal="left" vertical="center" wrapText="1"/>
      <protection locked="0"/>
    </xf>
    <xf numFmtId="166" fontId="104" fillId="0" borderId="80" xfId="0" applyNumberFormat="1" applyFont="1" applyBorder="1" applyAlignment="1" applyProtection="1">
      <alignment horizontal="right" vertical="center" wrapText="1"/>
      <protection locked="0"/>
    </xf>
    <xf numFmtId="166" fontId="17" fillId="0" borderId="80" xfId="0" applyNumberFormat="1" applyFont="1" applyBorder="1" applyAlignment="1" applyProtection="1">
      <alignment horizontal="right" vertical="center" wrapText="1"/>
      <protection locked="0"/>
    </xf>
    <xf numFmtId="0" fontId="17" fillId="0" borderId="81" xfId="0" applyFont="1" applyBorder="1" applyAlignment="1" applyProtection="1">
      <alignment horizontal="left" vertical="center" wrapText="1"/>
      <protection locked="0"/>
    </xf>
    <xf numFmtId="0" fontId="16" fillId="0" borderId="81" xfId="0" applyFont="1" applyBorder="1" applyAlignment="1" applyProtection="1">
      <alignment horizontal="left" vertical="center" wrapText="1"/>
      <protection locked="0"/>
    </xf>
    <xf numFmtId="166" fontId="16" fillId="0" borderId="80" xfId="0" applyNumberFormat="1" applyFont="1" applyBorder="1" applyAlignment="1" applyProtection="1">
      <alignment horizontal="right" vertical="center" wrapText="1"/>
      <protection locked="0"/>
    </xf>
    <xf numFmtId="166" fontId="105" fillId="0" borderId="80" xfId="0" applyNumberFormat="1" applyFont="1" applyBorder="1" applyAlignment="1" applyProtection="1">
      <alignment horizontal="right" vertical="center" wrapText="1"/>
      <protection locked="0"/>
    </xf>
    <xf numFmtId="0" fontId="15" fillId="13" borderId="22" xfId="0" applyFont="1" applyFill="1" applyBorder="1" applyAlignment="1">
      <alignment vertical="center" wrapText="1"/>
    </xf>
    <xf numFmtId="166" fontId="17" fillId="13" borderId="30" xfId="0" applyNumberFormat="1" applyFont="1" applyFill="1" applyBorder="1" applyAlignment="1">
      <alignment horizontal="right" vertical="center" wrapText="1"/>
    </xf>
    <xf numFmtId="166" fontId="38" fillId="0" borderId="38" xfId="60" applyNumberFormat="1" applyFont="1" applyBorder="1" applyAlignment="1" applyProtection="1">
      <alignment horizontal="right" vertical="center" wrapText="1" indent="2"/>
      <protection locked="0"/>
    </xf>
    <xf numFmtId="166" fontId="11" fillId="0" borderId="38" xfId="60" applyNumberFormat="1" applyFont="1" applyBorder="1" applyAlignment="1">
      <alignment horizontal="right" vertical="center" indent="2"/>
      <protection/>
    </xf>
    <xf numFmtId="166" fontId="11" fillId="0" borderId="38" xfId="60" applyNumberFormat="1" applyFont="1" applyBorder="1" applyAlignment="1" applyProtection="1">
      <alignment horizontal="right" vertical="center" wrapText="1" indent="2"/>
      <protection locked="0"/>
    </xf>
    <xf numFmtId="49" fontId="38" fillId="0" borderId="72" xfId="60" applyNumberFormat="1" applyFont="1" applyBorder="1" applyAlignment="1">
      <alignment horizontal="left" vertical="center"/>
      <protection/>
    </xf>
    <xf numFmtId="49" fontId="38" fillId="0" borderId="19" xfId="60" applyNumberFormat="1" applyFont="1" applyBorder="1" applyAlignment="1" applyProtection="1">
      <alignment horizontal="left" vertical="center"/>
      <protection locked="0"/>
    </xf>
    <xf numFmtId="166" fontId="38" fillId="0" borderId="75" xfId="60" applyNumberFormat="1" applyFont="1" applyBorder="1" applyAlignment="1">
      <alignment horizontal="right" vertical="center" indent="2"/>
      <protection/>
    </xf>
    <xf numFmtId="166" fontId="38" fillId="0" borderId="75" xfId="60" applyNumberFormat="1" applyFont="1" applyBorder="1" applyAlignment="1" applyProtection="1">
      <alignment horizontal="right" vertical="center" wrapText="1" indent="2"/>
      <protection locked="0"/>
    </xf>
    <xf numFmtId="166" fontId="12" fillId="0" borderId="30" xfId="62" applyNumberFormat="1" applyFont="1" applyBorder="1" applyAlignment="1">
      <alignment horizontal="right" vertical="center" wrapText="1" indent="1"/>
      <protection/>
    </xf>
    <xf numFmtId="166" fontId="13" fillId="0" borderId="56" xfId="62" applyNumberFormat="1" applyFont="1" applyBorder="1" applyAlignment="1" applyProtection="1">
      <alignment horizontal="right" vertical="center" wrapText="1" indent="1"/>
      <protection locked="0"/>
    </xf>
    <xf numFmtId="166" fontId="13" fillId="0" borderId="28" xfId="62" applyNumberFormat="1" applyFont="1" applyBorder="1" applyAlignment="1" applyProtection="1">
      <alignment horizontal="right" vertical="center" wrapText="1" indent="1"/>
      <protection locked="0"/>
    </xf>
    <xf numFmtId="166" fontId="13" fillId="0" borderId="29" xfId="62" applyNumberFormat="1" applyFont="1" applyBorder="1" applyAlignment="1" applyProtection="1">
      <alignment horizontal="right" vertical="center" wrapText="1" indent="1"/>
      <protection locked="0"/>
    </xf>
    <xf numFmtId="166" fontId="13" fillId="0" borderId="29" xfId="62" applyNumberFormat="1" applyFont="1" applyBorder="1" applyAlignment="1" applyProtection="1">
      <alignment horizontal="right" vertical="center" wrapText="1"/>
      <protection locked="0"/>
    </xf>
    <xf numFmtId="166" fontId="12" fillId="0" borderId="30" xfId="62" applyNumberFormat="1" applyFont="1" applyBorder="1" applyAlignment="1">
      <alignment horizontal="right" vertical="center" wrapText="1" indent="1"/>
      <protection/>
    </xf>
    <xf numFmtId="166" fontId="13" fillId="0" borderId="28" xfId="62" applyNumberFormat="1" applyFont="1" applyBorder="1" applyAlignment="1" applyProtection="1">
      <alignment horizontal="right" vertical="center" wrapText="1" indent="1"/>
      <protection locked="0"/>
    </xf>
    <xf numFmtId="166" fontId="13" fillId="0" borderId="29" xfId="62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2" applyNumberFormat="1" applyFont="1" applyBorder="1" applyAlignment="1" applyProtection="1">
      <alignment horizontal="right" vertical="center" wrapText="1" indent="1"/>
      <protection locked="0"/>
    </xf>
    <xf numFmtId="166" fontId="13" fillId="0" borderId="30" xfId="62" applyNumberFormat="1" applyFont="1" applyBorder="1" applyAlignment="1" applyProtection="1">
      <alignment horizontal="right" vertical="center" wrapText="1" indent="1"/>
      <protection locked="0"/>
    </xf>
    <xf numFmtId="166" fontId="13" fillId="0" borderId="60" xfId="62" applyNumberFormat="1" applyFont="1" applyBorder="1" applyAlignment="1" applyProtection="1">
      <alignment horizontal="right" vertical="center" wrapText="1" indent="1"/>
      <protection locked="0"/>
    </xf>
    <xf numFmtId="166" fontId="12" fillId="0" borderId="30" xfId="62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3" xfId="62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2" applyNumberFormat="1" applyFont="1" applyBorder="1" applyAlignment="1" applyProtection="1">
      <alignment horizontal="right" vertical="center" wrapText="1" indent="1"/>
      <protection locked="0"/>
    </xf>
    <xf numFmtId="166" fontId="13" fillId="0" borderId="15" xfId="62" applyNumberFormat="1" applyFont="1" applyBorder="1" applyAlignment="1" applyProtection="1">
      <alignment horizontal="right" vertical="center" wrapText="1" indent="1"/>
      <protection locked="0"/>
    </xf>
    <xf numFmtId="166" fontId="13" fillId="0" borderId="32" xfId="62" applyNumberFormat="1" applyFont="1" applyBorder="1" applyAlignment="1" applyProtection="1">
      <alignment horizontal="right" vertical="center" wrapText="1" indent="1"/>
      <protection locked="0"/>
    </xf>
    <xf numFmtId="166" fontId="12" fillId="0" borderId="27" xfId="62" applyNumberFormat="1" applyFont="1" applyBorder="1" applyAlignment="1">
      <alignment horizontal="right" vertical="center" wrapText="1" indent="1"/>
      <protection/>
    </xf>
    <xf numFmtId="166" fontId="13" fillId="0" borderId="12" xfId="62" applyNumberFormat="1" applyFont="1" applyBorder="1" applyAlignment="1" applyProtection="1">
      <alignment horizontal="right" vertical="center" wrapText="1" indent="1"/>
      <protection locked="0"/>
    </xf>
    <xf numFmtId="166" fontId="12" fillId="0" borderId="23" xfId="62" applyNumberFormat="1" applyFont="1" applyBorder="1" applyAlignment="1">
      <alignment horizontal="right" vertical="center" wrapText="1" indent="1"/>
      <protection/>
    </xf>
    <xf numFmtId="166" fontId="12" fillId="0" borderId="23" xfId="62" applyNumberFormat="1" applyFont="1" applyBorder="1" applyAlignment="1">
      <alignment horizontal="right" vertical="center" wrapText="1" indent="1"/>
      <protection/>
    </xf>
    <xf numFmtId="166" fontId="13" fillId="0" borderId="23" xfId="62" applyNumberFormat="1" applyFont="1" applyBorder="1" applyAlignment="1" applyProtection="1">
      <alignment horizontal="right" vertical="center" wrapText="1" indent="1"/>
      <protection locked="0"/>
    </xf>
    <xf numFmtId="166" fontId="17" fillId="0" borderId="23" xfId="0" applyNumberFormat="1" applyFont="1" applyBorder="1" applyAlignment="1">
      <alignment horizontal="right" vertical="center" wrapText="1" indent="1"/>
    </xf>
    <xf numFmtId="166" fontId="17" fillId="0" borderId="23" xfId="0" applyNumberFormat="1" applyFont="1" applyBorder="1" applyAlignment="1" quotePrefix="1">
      <alignment horizontal="right" vertical="center" wrapText="1" indent="1"/>
    </xf>
    <xf numFmtId="166" fontId="13" fillId="0" borderId="17" xfId="0" applyNumberFormat="1" applyFont="1" applyFill="1" applyBorder="1" applyAlignment="1" applyProtection="1">
      <alignment vertical="center" wrapText="1"/>
      <protection locked="0"/>
    </xf>
    <xf numFmtId="0" fontId="106" fillId="36" borderId="11" xfId="0" applyFont="1" applyFill="1" applyBorder="1" applyAlignment="1">
      <alignment vertical="center" wrapText="1"/>
    </xf>
    <xf numFmtId="0" fontId="106" fillId="36" borderId="14" xfId="0" applyFont="1" applyFill="1" applyBorder="1" applyAlignment="1">
      <alignment vertical="center" wrapText="1"/>
    </xf>
    <xf numFmtId="166" fontId="10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82" xfId="0" applyNumberFormat="1" applyFont="1" applyBorder="1" applyAlignment="1" applyProtection="1">
      <alignment horizontal="right" vertical="center" wrapText="1"/>
      <protection locked="0"/>
    </xf>
    <xf numFmtId="166" fontId="16" fillId="0" borderId="82" xfId="0" applyNumberFormat="1" applyFont="1" applyBorder="1" applyAlignment="1" applyProtection="1">
      <alignment horizontal="right" vertical="center" wrapText="1"/>
      <protection locked="0"/>
    </xf>
    <xf numFmtId="166" fontId="17" fillId="13" borderId="45" xfId="0" applyNumberFormat="1" applyFont="1" applyFill="1" applyBorder="1" applyAlignment="1">
      <alignment horizontal="right" vertical="center" wrapText="1"/>
    </xf>
    <xf numFmtId="3" fontId="12" fillId="0" borderId="28" xfId="0" applyNumberFormat="1" applyFont="1" applyFill="1" applyBorder="1" applyAlignment="1">
      <alignment/>
    </xf>
    <xf numFmtId="3" fontId="13" fillId="0" borderId="28" xfId="0" applyNumberFormat="1" applyFont="1" applyFill="1" applyBorder="1" applyAlignment="1">
      <alignment/>
    </xf>
    <xf numFmtId="3" fontId="13" fillId="0" borderId="28" xfId="0" applyNumberFormat="1" applyFont="1" applyFill="1" applyBorder="1" applyAlignment="1" applyProtection="1">
      <alignment vertical="center"/>
      <protection/>
    </xf>
    <xf numFmtId="3" fontId="17" fillId="13" borderId="30" xfId="0" applyNumberFormat="1" applyFont="1" applyFill="1" applyBorder="1" applyAlignment="1">
      <alignment horizontal="right" vertical="center" wrapText="1"/>
    </xf>
    <xf numFmtId="3" fontId="12" fillId="0" borderId="56" xfId="0" applyNumberFormat="1" applyFont="1" applyFill="1" applyBorder="1" applyAlignment="1">
      <alignment/>
    </xf>
    <xf numFmtId="0" fontId="17" fillId="0" borderId="36" xfId="0" applyFont="1" applyBorder="1" applyAlignment="1">
      <alignment horizontal="center" vertical="center" wrapText="1"/>
    </xf>
    <xf numFmtId="166" fontId="13" fillId="0" borderId="11" xfId="0" applyNumberFormat="1" applyFont="1" applyBorder="1" applyAlignment="1">
      <alignment vertical="center" wrapText="1"/>
    </xf>
    <xf numFmtId="166" fontId="13" fillId="0" borderId="11" xfId="0" applyNumberFormat="1" applyFont="1" applyBorder="1" applyAlignment="1">
      <alignment horizontal="center" vertical="center" wrapText="1"/>
    </xf>
    <xf numFmtId="166" fontId="13" fillId="0" borderId="11" xfId="0" applyNumberFormat="1" applyFont="1" applyBorder="1" applyAlignment="1" applyProtection="1">
      <alignment horizontal="left" vertical="center" wrapText="1"/>
      <protection locked="0"/>
    </xf>
    <xf numFmtId="166" fontId="13" fillId="13" borderId="11" xfId="0" applyNumberFormat="1" applyFont="1" applyFill="1" applyBorder="1" applyAlignment="1" applyProtection="1">
      <alignment vertical="center" wrapText="1"/>
      <protection locked="0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166" fontId="13" fillId="0" borderId="11" xfId="0" applyNumberFormat="1" applyFont="1" applyBorder="1" applyAlignment="1" applyProtection="1">
      <alignment vertical="center" wrapText="1"/>
      <protection locked="0"/>
    </xf>
    <xf numFmtId="166" fontId="13" fillId="36" borderId="28" xfId="0" applyNumberFormat="1" applyFont="1" applyFill="1" applyBorder="1" applyAlignment="1" applyProtection="1">
      <alignment vertical="center" wrapText="1"/>
      <protection/>
    </xf>
    <xf numFmtId="0" fontId="16" fillId="36" borderId="11" xfId="0" applyFont="1" applyFill="1" applyBorder="1" applyAlignment="1" applyProtection="1">
      <alignment horizontal="left" wrapText="1" indent="1"/>
      <protection/>
    </xf>
    <xf numFmtId="0" fontId="16" fillId="36" borderId="15" xfId="0" applyFont="1" applyFill="1" applyBorder="1" applyAlignment="1">
      <alignment horizontal="left" indent="1"/>
    </xf>
    <xf numFmtId="0" fontId="16" fillId="36" borderId="12" xfId="0" applyFont="1" applyFill="1" applyBorder="1" applyAlignment="1" applyProtection="1">
      <alignment horizontal="left" wrapText="1" indent="1"/>
      <protection/>
    </xf>
    <xf numFmtId="0" fontId="108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5" fillId="35" borderId="0" xfId="0" applyFont="1" applyFill="1" applyAlignment="1" applyProtection="1">
      <alignment horizontal="center"/>
      <protection locked="0"/>
    </xf>
    <xf numFmtId="0" fontId="19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166" fontId="20" fillId="0" borderId="31" xfId="62" applyNumberFormat="1" applyFont="1" applyFill="1" applyBorder="1" applyAlignment="1" applyProtection="1">
      <alignment horizontal="left" vertical="center"/>
      <protection/>
    </xf>
    <xf numFmtId="0" fontId="6" fillId="0" borderId="24" xfId="62" applyFont="1" applyFill="1" applyBorder="1" applyAlignment="1" applyProtection="1">
      <alignment horizontal="center" vertical="center" wrapText="1"/>
      <protection/>
    </xf>
    <xf numFmtId="0" fontId="6" fillId="0" borderId="26" xfId="62" applyFont="1" applyFill="1" applyBorder="1" applyAlignment="1" applyProtection="1">
      <alignment horizontal="center" vertical="center" wrapText="1"/>
      <protection/>
    </xf>
    <xf numFmtId="0" fontId="6" fillId="0" borderId="25" xfId="62" applyFont="1" applyFill="1" applyBorder="1" applyAlignment="1" applyProtection="1">
      <alignment horizontal="center" vertical="center" wrapText="1"/>
      <protection/>
    </xf>
    <xf numFmtId="0" fontId="6" fillId="0" borderId="27" xfId="62" applyFont="1" applyFill="1" applyBorder="1" applyAlignment="1" applyProtection="1">
      <alignment horizontal="center" vertical="center" wrapText="1"/>
      <protection/>
    </xf>
    <xf numFmtId="0" fontId="6" fillId="0" borderId="78" xfId="62" applyFont="1" applyFill="1" applyBorder="1" applyAlignment="1" applyProtection="1">
      <alignment horizontal="center" vertical="center" wrapText="1"/>
      <protection/>
    </xf>
    <xf numFmtId="0" fontId="6" fillId="0" borderId="13" xfId="62" applyFont="1" applyFill="1" applyBorder="1" applyAlignment="1" applyProtection="1">
      <alignment horizontal="center" vertical="center" wrapText="1"/>
      <protection/>
    </xf>
    <xf numFmtId="0" fontId="6" fillId="0" borderId="58" xfId="62" applyFont="1" applyFill="1" applyBorder="1" applyAlignment="1" applyProtection="1">
      <alignment horizontal="center" vertical="center" wrapText="1"/>
      <protection/>
    </xf>
    <xf numFmtId="0" fontId="6" fillId="0" borderId="55" xfId="62" applyFont="1" applyFill="1" applyBorder="1" applyAlignment="1" applyProtection="1">
      <alignment horizontal="center" vertical="center" wrapText="1"/>
      <protection/>
    </xf>
    <xf numFmtId="0" fontId="5" fillId="0" borderId="0" xfId="62" applyFont="1" applyFill="1" applyAlignment="1" applyProtection="1">
      <alignment horizontal="center"/>
      <protection/>
    </xf>
    <xf numFmtId="166" fontId="5" fillId="0" borderId="0" xfId="62" applyNumberFormat="1" applyFont="1" applyFill="1" applyBorder="1" applyAlignment="1" applyProtection="1">
      <alignment horizontal="center" vertical="center"/>
      <protection locked="0"/>
    </xf>
    <xf numFmtId="166" fontId="5" fillId="0" borderId="0" xfId="62" applyNumberFormat="1" applyFont="1" applyFill="1" applyBorder="1" applyAlignment="1" applyProtection="1">
      <alignment horizontal="center" vertical="center"/>
      <protection/>
    </xf>
    <xf numFmtId="166" fontId="20" fillId="0" borderId="31" xfId="62" applyNumberFormat="1" applyFont="1" applyFill="1" applyBorder="1" applyAlignment="1" applyProtection="1">
      <alignment horizontal="left" vertical="center"/>
      <protection locked="0"/>
    </xf>
    <xf numFmtId="166" fontId="20" fillId="0" borderId="31" xfId="62" applyNumberFormat="1" applyFont="1" applyFill="1" applyBorder="1" applyAlignment="1" applyProtection="1">
      <alignment horizontal="left"/>
      <protection/>
    </xf>
    <xf numFmtId="0" fontId="8" fillId="0" borderId="0" xfId="62" applyFont="1" applyFill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5" fillId="0" borderId="0" xfId="62" applyFont="1" applyFill="1" applyAlignment="1" applyProtection="1">
      <alignment horizontal="center"/>
      <protection locked="0"/>
    </xf>
    <xf numFmtId="0" fontId="5" fillId="0" borderId="0" xfId="62" applyFont="1" applyFill="1" applyAlignment="1" applyProtection="1">
      <alignment horizontal="center" vertical="center"/>
      <protection locked="0"/>
    </xf>
    <xf numFmtId="166" fontId="6" fillId="0" borderId="76" xfId="0" applyNumberFormat="1" applyFont="1" applyFill="1" applyBorder="1" applyAlignment="1" applyProtection="1">
      <alignment horizontal="center" vertical="center" wrapText="1"/>
      <protection/>
    </xf>
    <xf numFmtId="166" fontId="6" fillId="0" borderId="71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109" fillId="0" borderId="48" xfId="0" applyNumberFormat="1" applyFont="1" applyFill="1" applyBorder="1" applyAlignment="1" applyProtection="1">
      <alignment horizontal="center" vertical="center" wrapText="1"/>
      <protection/>
    </xf>
    <xf numFmtId="166" fontId="5" fillId="0" borderId="0" xfId="0" applyNumberFormat="1" applyFont="1" applyFill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166" fontId="0" fillId="0" borderId="0" xfId="60" applyNumberFormat="1" applyFont="1" applyAlignment="1" applyProtection="1">
      <alignment horizontal="left" vertical="center" wrapText="1"/>
      <protection locked="0"/>
    </xf>
    <xf numFmtId="166" fontId="0" fillId="0" borderId="0" xfId="60" applyNumberFormat="1" applyAlignment="1" applyProtection="1">
      <alignment horizontal="left" vertical="center" wrapText="1"/>
      <protection locked="0"/>
    </xf>
    <xf numFmtId="49" fontId="3" fillId="0" borderId="0" xfId="60" applyNumberFormat="1" applyFont="1" applyFill="1" applyBorder="1" applyAlignment="1" applyProtection="1">
      <alignment horizontal="center" vertical="center"/>
      <protection locked="0"/>
    </xf>
    <xf numFmtId="0" fontId="0" fillId="0" borderId="0" xfId="60" applyFont="1" applyAlignment="1">
      <alignment horizontal="center" vertical="center"/>
      <protection/>
    </xf>
    <xf numFmtId="0" fontId="6" fillId="0" borderId="36" xfId="60" applyFont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166" fontId="12" fillId="0" borderId="76" xfId="60" applyNumberFormat="1" applyFont="1" applyFill="1" applyBorder="1" applyAlignment="1" applyProtection="1">
      <alignment horizontal="right" vertical="center" indent="1"/>
      <protection/>
    </xf>
    <xf numFmtId="0" fontId="102" fillId="0" borderId="76" xfId="0" applyFont="1" applyBorder="1" applyAlignment="1" applyProtection="1">
      <alignment horizontal="right" vertical="center" indent="1"/>
      <protection/>
    </xf>
    <xf numFmtId="166" fontId="12" fillId="0" borderId="38" xfId="60" applyNumberFormat="1" applyFont="1" applyFill="1" applyBorder="1" applyAlignment="1" applyProtection="1">
      <alignment horizontal="right" vertical="center" indent="1"/>
      <protection/>
    </xf>
    <xf numFmtId="0" fontId="102" fillId="0" borderId="38" xfId="0" applyFont="1" applyBorder="1" applyAlignment="1" applyProtection="1">
      <alignment horizontal="right" vertical="center" indent="1"/>
      <protection/>
    </xf>
    <xf numFmtId="166" fontId="12" fillId="0" borderId="74" xfId="60" applyNumberFormat="1" applyFont="1" applyFill="1" applyBorder="1" applyAlignment="1" applyProtection="1">
      <alignment horizontal="right" vertical="center" indent="1"/>
      <protection/>
    </xf>
    <xf numFmtId="0" fontId="102" fillId="0" borderId="74" xfId="0" applyFont="1" applyBorder="1" applyAlignment="1" applyProtection="1">
      <alignment horizontal="right" vertical="center" indent="1"/>
      <protection/>
    </xf>
    <xf numFmtId="0" fontId="29" fillId="0" borderId="0" xfId="60" applyFont="1" applyFill="1" applyAlignment="1">
      <alignment horizontal="center" textRotation="180"/>
      <protection/>
    </xf>
    <xf numFmtId="166" fontId="12" fillId="0" borderId="36" xfId="60" applyNumberFormat="1" applyFont="1" applyFill="1" applyBorder="1" applyAlignment="1" applyProtection="1">
      <alignment horizontal="right" vertical="center" indent="1"/>
      <protection/>
    </xf>
    <xf numFmtId="0" fontId="102" fillId="0" borderId="36" xfId="0" applyFont="1" applyBorder="1" applyAlignment="1" applyProtection="1">
      <alignment horizontal="right" vertical="center" indent="1"/>
      <protection/>
    </xf>
    <xf numFmtId="0" fontId="6" fillId="0" borderId="36" xfId="60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166" fontId="12" fillId="0" borderId="73" xfId="60" applyNumberFormat="1" applyFont="1" applyFill="1" applyBorder="1" applyAlignment="1" applyProtection="1">
      <alignment horizontal="right" vertical="center" indent="1"/>
      <protection/>
    </xf>
    <xf numFmtId="0" fontId="102" fillId="0" borderId="73" xfId="0" applyFont="1" applyBorder="1" applyAlignment="1" applyProtection="1">
      <alignment horizontal="right" vertical="center" indent="1"/>
      <protection/>
    </xf>
    <xf numFmtId="175" fontId="33" fillId="0" borderId="48" xfId="60" applyNumberFormat="1" applyFont="1" applyFill="1" applyBorder="1" applyAlignment="1" applyProtection="1">
      <alignment horizontal="left" vertical="center" wrapText="1"/>
      <protection locked="0"/>
    </xf>
    <xf numFmtId="175" fontId="33" fillId="0" borderId="0" xfId="60" applyNumberFormat="1" applyFont="1" applyFill="1" applyBorder="1" applyAlignment="1" applyProtection="1">
      <alignment horizontal="left" vertical="center" wrapText="1"/>
      <protection locked="0"/>
    </xf>
    <xf numFmtId="2" fontId="3" fillId="0" borderId="0" xfId="60" applyNumberFormat="1" applyFont="1" applyFill="1" applyBorder="1" applyAlignment="1" applyProtection="1">
      <alignment horizontal="center" vertical="center"/>
      <protection locked="0"/>
    </xf>
    <xf numFmtId="2" fontId="0" fillId="0" borderId="0" xfId="60" applyNumberFormat="1" applyFont="1" applyAlignment="1">
      <alignment horizontal="center" vertical="center"/>
      <protection/>
    </xf>
    <xf numFmtId="0" fontId="6" fillId="0" borderId="69" xfId="60" applyFont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166" fontId="6" fillId="0" borderId="83" xfId="60" applyNumberFormat="1" applyFont="1" applyFill="1" applyBorder="1" applyAlignment="1">
      <alignment horizontal="center" vertical="center"/>
      <protection/>
    </xf>
    <xf numFmtId="166" fontId="6" fillId="0" borderId="39" xfId="60" applyNumberFormat="1" applyFont="1" applyFill="1" applyBorder="1" applyAlignment="1">
      <alignment horizontal="center" vertical="center"/>
      <protection/>
    </xf>
    <xf numFmtId="166" fontId="6" fillId="0" borderId="70" xfId="60" applyNumberFormat="1" applyFont="1" applyFill="1" applyBorder="1" applyAlignment="1">
      <alignment horizontal="center" vertical="center"/>
      <protection/>
    </xf>
    <xf numFmtId="166" fontId="6" fillId="0" borderId="83" xfId="60" applyNumberFormat="1" applyFont="1" applyFill="1" applyBorder="1" applyAlignment="1">
      <alignment horizontal="center" vertical="center" wrapText="1"/>
      <protection/>
    </xf>
    <xf numFmtId="166" fontId="6" fillId="0" borderId="48" xfId="60" applyNumberFormat="1" applyFont="1" applyFill="1" applyBorder="1" applyAlignment="1">
      <alignment horizontal="center" vertical="center" wrapText="1"/>
      <protection/>
    </xf>
    <xf numFmtId="0" fontId="0" fillId="0" borderId="48" xfId="60" applyBorder="1" applyAlignment="1">
      <alignment horizontal="center" vertical="center" wrapText="1"/>
      <protection/>
    </xf>
    <xf numFmtId="0" fontId="0" fillId="0" borderId="43" xfId="60" applyBorder="1" applyAlignment="1">
      <alignment horizontal="center" vertical="center" wrapText="1"/>
      <protection/>
    </xf>
    <xf numFmtId="166" fontId="6" fillId="0" borderId="76" xfId="60" applyNumberFormat="1" applyFont="1" applyFill="1" applyBorder="1" applyAlignment="1">
      <alignment horizontal="center" vertical="center" wrapText="1"/>
      <protection/>
    </xf>
    <xf numFmtId="166" fontId="6" fillId="0" borderId="40" xfId="60" applyNumberFormat="1" applyFont="1" applyFill="1" applyBorder="1" applyAlignment="1">
      <alignment horizontal="center" vertical="center"/>
      <protection/>
    </xf>
    <xf numFmtId="0" fontId="110" fillId="0" borderId="71" xfId="0" applyFont="1" applyBorder="1" applyAlignment="1">
      <alignment horizontal="center" vertical="center"/>
    </xf>
    <xf numFmtId="166" fontId="6" fillId="0" borderId="69" xfId="60" applyNumberFormat="1" applyFont="1" applyFill="1" applyBorder="1" applyAlignment="1">
      <alignment horizontal="center" vertical="center" wrapText="1"/>
      <protection/>
    </xf>
    <xf numFmtId="0" fontId="11" fillId="0" borderId="68" xfId="60" applyFont="1" applyBorder="1" applyAlignment="1">
      <alignment horizontal="center" vertical="center" wrapText="1"/>
      <protection/>
    </xf>
    <xf numFmtId="0" fontId="11" fillId="0" borderId="34" xfId="60" applyFont="1" applyBorder="1" applyAlignment="1">
      <alignment horizontal="center" vertical="center" wrapText="1"/>
      <protection/>
    </xf>
    <xf numFmtId="0" fontId="110" fillId="0" borderId="71" xfId="0" applyFont="1" applyBorder="1" applyAlignment="1">
      <alignment horizontal="center" vertical="center" wrapText="1"/>
    </xf>
    <xf numFmtId="166" fontId="12" fillId="0" borderId="69" xfId="60" applyNumberFormat="1" applyFont="1" applyFill="1" applyBorder="1" applyAlignment="1" applyProtection="1">
      <alignment horizontal="center" vertical="center" wrapText="1"/>
      <protection/>
    </xf>
    <xf numFmtId="166" fontId="12" fillId="0" borderId="68" xfId="60" applyNumberFormat="1" applyFont="1" applyFill="1" applyBorder="1" applyAlignment="1" applyProtection="1">
      <alignment horizontal="center" vertical="center" wrapText="1"/>
      <protection/>
    </xf>
    <xf numFmtId="0" fontId="0" fillId="0" borderId="34" xfId="60" applyBorder="1" applyAlignment="1" applyProtection="1">
      <alignment horizontal="center" vertical="center"/>
      <protection/>
    </xf>
    <xf numFmtId="0" fontId="0" fillId="0" borderId="68" xfId="60" applyBorder="1" applyAlignment="1" applyProtection="1">
      <alignment horizontal="center" vertical="center"/>
      <protection/>
    </xf>
    <xf numFmtId="166" fontId="19" fillId="0" borderId="0" xfId="60" applyNumberFormat="1" applyFont="1" applyFill="1" applyAlignment="1" applyProtection="1">
      <alignment horizontal="left" vertical="center" wrapText="1"/>
      <protection locked="0"/>
    </xf>
    <xf numFmtId="166" fontId="0" fillId="0" borderId="0" xfId="60" applyNumberFormat="1" applyFont="1" applyFill="1" applyAlignment="1" applyProtection="1">
      <alignment horizontal="left" vertical="center" wrapText="1"/>
      <protection locked="0"/>
    </xf>
    <xf numFmtId="166" fontId="0" fillId="0" borderId="0" xfId="60" applyNumberFormat="1" applyFill="1" applyAlignment="1" applyProtection="1">
      <alignment horizontal="left" vertical="center" wrapText="1"/>
      <protection locked="0"/>
    </xf>
    <xf numFmtId="166" fontId="4" fillId="0" borderId="31" xfId="60" applyNumberFormat="1" applyFont="1" applyFill="1" applyBorder="1" applyAlignment="1" applyProtection="1">
      <alignment horizontal="right" vertical="center"/>
      <protection locked="0"/>
    </xf>
    <xf numFmtId="166" fontId="19" fillId="0" borderId="0" xfId="60" applyNumberFormat="1" applyFont="1" applyAlignment="1" applyProtection="1">
      <alignment horizontal="left" vertical="center" wrapText="1"/>
      <protection locked="0"/>
    </xf>
    <xf numFmtId="166" fontId="17" fillId="0" borderId="38" xfId="60" applyNumberFormat="1" applyFont="1" applyFill="1" applyBorder="1" applyAlignment="1" applyProtection="1">
      <alignment horizontal="right" vertical="center" indent="1"/>
      <protection/>
    </xf>
    <xf numFmtId="0" fontId="103" fillId="0" borderId="38" xfId="0" applyFont="1" applyBorder="1" applyAlignment="1" applyProtection="1">
      <alignment horizontal="right" vertical="center" indent="1"/>
      <protection/>
    </xf>
    <xf numFmtId="166" fontId="17" fillId="0" borderId="74" xfId="60" applyNumberFormat="1" applyFont="1" applyFill="1" applyBorder="1" applyAlignment="1" applyProtection="1">
      <alignment horizontal="right" vertical="center" indent="1"/>
      <protection/>
    </xf>
    <xf numFmtId="0" fontId="103" fillId="0" borderId="74" xfId="0" applyFont="1" applyBorder="1" applyAlignment="1" applyProtection="1">
      <alignment horizontal="right" vertical="center" indent="1"/>
      <protection/>
    </xf>
    <xf numFmtId="166" fontId="17" fillId="0" borderId="36" xfId="60" applyNumberFormat="1" applyFont="1" applyFill="1" applyBorder="1" applyAlignment="1" applyProtection="1">
      <alignment horizontal="right" vertical="center" indent="1"/>
      <protection/>
    </xf>
    <xf numFmtId="0" fontId="103" fillId="0" borderId="36" xfId="0" applyFont="1" applyBorder="1" applyAlignment="1" applyProtection="1">
      <alignment horizontal="right" vertical="center" indent="1"/>
      <protection/>
    </xf>
    <xf numFmtId="0" fontId="15" fillId="0" borderId="36" xfId="60" applyFont="1" applyBorder="1" applyAlignment="1">
      <alignment horizontal="center" vertical="center"/>
      <protection/>
    </xf>
    <xf numFmtId="0" fontId="26" fillId="0" borderId="36" xfId="0" applyFont="1" applyBorder="1" applyAlignment="1">
      <alignment horizontal="center" vertical="center"/>
    </xf>
    <xf numFmtId="166" fontId="17" fillId="0" borderId="73" xfId="60" applyNumberFormat="1" applyFont="1" applyFill="1" applyBorder="1" applyAlignment="1" applyProtection="1">
      <alignment horizontal="right" vertical="center" indent="1"/>
      <protection/>
    </xf>
    <xf numFmtId="0" fontId="103" fillId="0" borderId="73" xfId="0" applyFont="1" applyBorder="1" applyAlignment="1" applyProtection="1">
      <alignment horizontal="right" vertical="center" indent="1"/>
      <protection/>
    </xf>
    <xf numFmtId="49" fontId="36" fillId="0" borderId="0" xfId="60" applyNumberFormat="1" applyFont="1" applyFill="1" applyBorder="1" applyAlignment="1" applyProtection="1">
      <alignment horizontal="center" vertical="center"/>
      <protection locked="0"/>
    </xf>
    <xf numFmtId="0" fontId="26" fillId="0" borderId="0" xfId="60" applyFont="1" applyAlignment="1">
      <alignment horizontal="center" vertical="center"/>
      <protection/>
    </xf>
    <xf numFmtId="0" fontId="15" fillId="0" borderId="69" xfId="60" applyFont="1" applyBorder="1" applyAlignment="1">
      <alignment horizontal="center" vertical="center"/>
      <protection/>
    </xf>
    <xf numFmtId="0" fontId="26" fillId="0" borderId="34" xfId="0" applyFont="1" applyBorder="1" applyAlignment="1">
      <alignment horizontal="center" vertical="center"/>
    </xf>
    <xf numFmtId="0" fontId="15" fillId="0" borderId="36" xfId="60" applyFont="1" applyBorder="1" applyAlignment="1" applyProtection="1">
      <alignment horizontal="center" vertical="center"/>
      <protection/>
    </xf>
    <xf numFmtId="0" fontId="26" fillId="0" borderId="36" xfId="0" applyFont="1" applyBorder="1" applyAlignment="1" applyProtection="1">
      <alignment horizontal="center" vertical="center"/>
      <protection/>
    </xf>
    <xf numFmtId="166" fontId="17" fillId="0" borderId="76" xfId="60" applyNumberFormat="1" applyFont="1" applyFill="1" applyBorder="1" applyAlignment="1" applyProtection="1">
      <alignment horizontal="right" vertical="center" indent="1"/>
      <protection/>
    </xf>
    <xf numFmtId="0" fontId="103" fillId="0" borderId="76" xfId="0" applyFont="1" applyBorder="1" applyAlignment="1" applyProtection="1">
      <alignment horizontal="right" vertical="center" indent="1"/>
      <protection/>
    </xf>
    <xf numFmtId="166" fontId="12" fillId="0" borderId="72" xfId="60" applyNumberFormat="1" applyFont="1" applyFill="1" applyBorder="1" applyAlignment="1" applyProtection="1">
      <alignment horizontal="right" vertical="center" indent="1"/>
      <protection/>
    </xf>
    <xf numFmtId="166" fontId="12" fillId="0" borderId="50" xfId="60" applyNumberFormat="1" applyFont="1" applyFill="1" applyBorder="1" applyAlignment="1" applyProtection="1">
      <alignment horizontal="right" vertical="center" indent="1"/>
      <protection/>
    </xf>
    <xf numFmtId="166" fontId="12" fillId="0" borderId="67" xfId="60" applyNumberFormat="1" applyFont="1" applyFill="1" applyBorder="1" applyAlignment="1" applyProtection="1">
      <alignment horizontal="right" vertical="center" indent="1"/>
      <protection/>
    </xf>
    <xf numFmtId="166" fontId="12" fillId="0" borderId="53" xfId="60" applyNumberFormat="1" applyFont="1" applyFill="1" applyBorder="1" applyAlignment="1" applyProtection="1">
      <alignment horizontal="right" vertical="center" indent="1"/>
      <protection/>
    </xf>
    <xf numFmtId="166" fontId="12" fillId="0" borderId="69" xfId="60" applyNumberFormat="1" applyFont="1" applyFill="1" applyBorder="1" applyAlignment="1" applyProtection="1">
      <alignment horizontal="right" vertical="center" indent="1"/>
      <protection/>
    </xf>
    <xf numFmtId="166" fontId="12" fillId="0" borderId="34" xfId="60" applyNumberFormat="1" applyFont="1" applyFill="1" applyBorder="1" applyAlignment="1" applyProtection="1">
      <alignment horizontal="right" vertical="center" indent="1"/>
      <protection/>
    </xf>
    <xf numFmtId="0" fontId="6" fillId="0" borderId="34" xfId="60" applyFont="1" applyBorder="1" applyAlignment="1">
      <alignment horizontal="center" vertical="center"/>
      <protection/>
    </xf>
    <xf numFmtId="166" fontId="12" fillId="0" borderId="66" xfId="60" applyNumberFormat="1" applyFont="1" applyFill="1" applyBorder="1" applyAlignment="1" applyProtection="1">
      <alignment horizontal="right" vertical="center" indent="1"/>
      <protection/>
    </xf>
    <xf numFmtId="166" fontId="12" fillId="0" borderId="52" xfId="60" applyNumberFormat="1" applyFont="1" applyFill="1" applyBorder="1" applyAlignment="1" applyProtection="1">
      <alignment horizontal="right" vertical="center" indent="1"/>
      <protection/>
    </xf>
    <xf numFmtId="166" fontId="17" fillId="0" borderId="72" xfId="60" applyNumberFormat="1" applyFont="1" applyFill="1" applyBorder="1" applyAlignment="1" applyProtection="1">
      <alignment horizontal="right" vertical="center" indent="1"/>
      <protection/>
    </xf>
    <xf numFmtId="166" fontId="17" fillId="0" borderId="50" xfId="60" applyNumberFormat="1" applyFont="1" applyFill="1" applyBorder="1" applyAlignment="1" applyProtection="1">
      <alignment horizontal="right" vertical="center" indent="1"/>
      <protection/>
    </xf>
    <xf numFmtId="166" fontId="17" fillId="0" borderId="67" xfId="60" applyNumberFormat="1" applyFont="1" applyFill="1" applyBorder="1" applyAlignment="1" applyProtection="1">
      <alignment horizontal="right" vertical="center" indent="1"/>
      <protection/>
    </xf>
    <xf numFmtId="166" fontId="17" fillId="0" borderId="53" xfId="60" applyNumberFormat="1" applyFont="1" applyFill="1" applyBorder="1" applyAlignment="1" applyProtection="1">
      <alignment horizontal="right" vertical="center" indent="1"/>
      <protection/>
    </xf>
    <xf numFmtId="49" fontId="3" fillId="0" borderId="31" xfId="60" applyNumberFormat="1" applyFont="1" applyFill="1" applyBorder="1" applyAlignment="1" applyProtection="1">
      <alignment horizontal="center" vertical="center"/>
      <protection locked="0"/>
    </xf>
    <xf numFmtId="166" fontId="17" fillId="0" borderId="69" xfId="60" applyNumberFormat="1" applyFont="1" applyFill="1" applyBorder="1" applyAlignment="1" applyProtection="1">
      <alignment horizontal="right" vertical="center" indent="1"/>
      <protection/>
    </xf>
    <xf numFmtId="0" fontId="0" fillId="0" borderId="34" xfId="0" applyBorder="1" applyAlignment="1">
      <alignment horizontal="right" vertical="center" indent="1"/>
    </xf>
    <xf numFmtId="0" fontId="15" fillId="0" borderId="34" xfId="60" applyFont="1" applyBorder="1" applyAlignment="1">
      <alignment horizontal="center" vertical="center"/>
      <protection/>
    </xf>
    <xf numFmtId="166" fontId="17" fillId="0" borderId="66" xfId="60" applyNumberFormat="1" applyFont="1" applyFill="1" applyBorder="1" applyAlignment="1" applyProtection="1">
      <alignment horizontal="right" vertical="center" indent="1"/>
      <protection/>
    </xf>
    <xf numFmtId="166" fontId="17" fillId="0" borderId="52" xfId="60" applyNumberFormat="1" applyFont="1" applyFill="1" applyBorder="1" applyAlignment="1" applyProtection="1">
      <alignment horizontal="right" vertical="center" indent="1"/>
      <protection/>
    </xf>
    <xf numFmtId="0" fontId="26" fillId="0" borderId="34" xfId="0" applyFont="1" applyBorder="1" applyAlignment="1">
      <alignment horizontal="right" vertical="center" indent="1"/>
    </xf>
    <xf numFmtId="0" fontId="15" fillId="0" borderId="69" xfId="60" applyFont="1" applyBorder="1" applyAlignment="1" applyProtection="1">
      <alignment horizontal="center" vertical="center"/>
      <protection/>
    </xf>
    <xf numFmtId="0" fontId="15" fillId="0" borderId="34" xfId="60" applyFont="1" applyBorder="1" applyAlignment="1" applyProtection="1">
      <alignment horizontal="center" vertical="center"/>
      <protection/>
    </xf>
    <xf numFmtId="166" fontId="6" fillId="0" borderId="76" xfId="60" applyNumberFormat="1" applyFont="1" applyFill="1" applyBorder="1" applyAlignment="1">
      <alignment horizontal="center" vertical="center"/>
      <protection/>
    </xf>
    <xf numFmtId="166" fontId="6" fillId="0" borderId="71" xfId="60" applyNumberFormat="1" applyFont="1" applyFill="1" applyBorder="1" applyAlignment="1">
      <alignment horizontal="center" vertical="center"/>
      <protection/>
    </xf>
    <xf numFmtId="166" fontId="6" fillId="0" borderId="69" xfId="60" applyNumberFormat="1" applyFont="1" applyFill="1" applyBorder="1" applyAlignment="1">
      <alignment horizontal="center" vertical="center" wrapText="1"/>
      <protection/>
    </xf>
    <xf numFmtId="166" fontId="6" fillId="0" borderId="68" xfId="60" applyNumberFormat="1" applyFont="1" applyFill="1" applyBorder="1" applyAlignment="1">
      <alignment horizontal="center" vertical="center" wrapText="1"/>
      <protection/>
    </xf>
    <xf numFmtId="166" fontId="6" fillId="0" borderId="34" xfId="60" applyNumberFormat="1" applyFont="1" applyFill="1" applyBorder="1" applyAlignment="1">
      <alignment horizontal="center" vertical="center" wrapText="1"/>
      <protection/>
    </xf>
    <xf numFmtId="166" fontId="6" fillId="0" borderId="40" xfId="60" applyNumberFormat="1" applyFont="1" applyFill="1" applyBorder="1" applyAlignment="1">
      <alignment horizontal="center" vertical="center" wrapText="1"/>
      <protection/>
    </xf>
    <xf numFmtId="166" fontId="6" fillId="0" borderId="71" xfId="60" applyNumberFormat="1" applyFont="1" applyFill="1" applyBorder="1" applyAlignment="1">
      <alignment horizontal="center" vertical="center" wrapText="1"/>
      <protection/>
    </xf>
    <xf numFmtId="166" fontId="6" fillId="0" borderId="68" xfId="60" applyNumberFormat="1" applyFont="1" applyFill="1" applyBorder="1" applyAlignment="1">
      <alignment horizontal="center" vertical="center" wrapText="1"/>
      <protection/>
    </xf>
    <xf numFmtId="166" fontId="6" fillId="0" borderId="34" xfId="60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 horizontal="left"/>
      <protection locked="0"/>
    </xf>
    <xf numFmtId="0" fontId="0" fillId="0" borderId="68" xfId="60" applyBorder="1" applyAlignment="1">
      <alignment horizontal="center" vertical="center" wrapText="1"/>
      <protection/>
    </xf>
    <xf numFmtId="0" fontId="0" fillId="0" borderId="34" xfId="60" applyBorder="1" applyAlignment="1">
      <alignment horizontal="center" vertical="center" wrapText="1"/>
      <protection/>
    </xf>
    <xf numFmtId="175" fontId="5" fillId="0" borderId="0" xfId="60" applyNumberFormat="1" applyFont="1" applyFill="1" applyBorder="1" applyAlignment="1" applyProtection="1">
      <alignment horizontal="center" vertical="center" wrapText="1"/>
      <protection locked="0"/>
    </xf>
    <xf numFmtId="166" fontId="4" fillId="0" borderId="31" xfId="60" applyNumberFormat="1" applyFont="1" applyFill="1" applyBorder="1" applyAlignment="1">
      <alignment horizontal="right" vertical="center"/>
      <protection/>
    </xf>
    <xf numFmtId="166" fontId="3" fillId="0" borderId="69" xfId="60" applyNumberFormat="1" applyFont="1" applyFill="1" applyBorder="1" applyAlignment="1">
      <alignment horizontal="center" vertical="center" wrapText="1"/>
      <protection/>
    </xf>
    <xf numFmtId="166" fontId="3" fillId="0" borderId="68" xfId="60" applyNumberFormat="1" applyFont="1" applyFill="1" applyBorder="1" applyAlignment="1">
      <alignment horizontal="center" vertical="center" wrapText="1"/>
      <protection/>
    </xf>
    <xf numFmtId="166" fontId="3" fillId="0" borderId="34" xfId="60" applyNumberFormat="1" applyFont="1" applyFill="1" applyBorder="1" applyAlignment="1">
      <alignment horizontal="center" vertical="center" wrapText="1"/>
      <protection/>
    </xf>
    <xf numFmtId="166" fontId="0" fillId="0" borderId="66" xfId="60" applyNumberFormat="1" applyFill="1" applyBorder="1" applyAlignment="1" applyProtection="1">
      <alignment horizontal="left" vertical="center" wrapText="1"/>
      <protection locked="0"/>
    </xf>
    <xf numFmtId="166" fontId="0" fillId="0" borderId="84" xfId="60" applyNumberFormat="1" applyFill="1" applyBorder="1" applyAlignment="1" applyProtection="1">
      <alignment horizontal="left" vertical="center" wrapText="1"/>
      <protection locked="0"/>
    </xf>
    <xf numFmtId="166" fontId="0" fillId="0" borderId="52" xfId="60" applyNumberFormat="1" applyFill="1" applyBorder="1" applyAlignment="1" applyProtection="1">
      <alignment horizontal="left" vertical="center" wrapText="1"/>
      <protection locked="0"/>
    </xf>
    <xf numFmtId="166" fontId="12" fillId="0" borderId="34" xfId="60" applyNumberFormat="1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 vertical="center"/>
      <protection locked="0"/>
    </xf>
    <xf numFmtId="0" fontId="5" fillId="0" borderId="0" xfId="60" applyFont="1" applyAlignment="1">
      <alignment horizontal="center" vertical="center"/>
      <protection/>
    </xf>
    <xf numFmtId="0" fontId="8" fillId="0" borderId="0" xfId="60" applyFont="1" applyFill="1" applyAlignment="1">
      <alignment horizontal="right" vertical="center"/>
      <protection/>
    </xf>
    <xf numFmtId="0" fontId="5" fillId="0" borderId="0" xfId="60" applyFont="1" applyFill="1" applyAlignment="1">
      <alignment horizontal="center" vertical="center"/>
      <protection/>
    </xf>
    <xf numFmtId="166" fontId="0" fillId="0" borderId="67" xfId="60" applyNumberFormat="1" applyFill="1" applyBorder="1" applyAlignment="1" applyProtection="1">
      <alignment horizontal="left" vertical="center" wrapText="1"/>
      <protection locked="0"/>
    </xf>
    <xf numFmtId="166" fontId="0" fillId="0" borderId="85" xfId="60" applyNumberFormat="1" applyFill="1" applyBorder="1" applyAlignment="1" applyProtection="1">
      <alignment horizontal="left" vertical="center" wrapText="1"/>
      <protection locked="0"/>
    </xf>
    <xf numFmtId="166" fontId="0" fillId="0" borderId="53" xfId="60" applyNumberFormat="1" applyFill="1" applyBorder="1" applyAlignment="1" applyProtection="1">
      <alignment horizontal="left" vertical="center" wrapText="1"/>
      <protection locked="0"/>
    </xf>
    <xf numFmtId="166" fontId="3" fillId="0" borderId="69" xfId="60" applyNumberFormat="1" applyFont="1" applyFill="1" applyBorder="1" applyAlignment="1">
      <alignment horizontal="left" vertical="center" wrapText="1"/>
      <protection/>
    </xf>
    <xf numFmtId="166" fontId="3" fillId="0" borderId="68" xfId="60" applyNumberFormat="1" applyFont="1" applyFill="1" applyBorder="1" applyAlignment="1">
      <alignment horizontal="left" vertical="center" wrapText="1"/>
      <protection/>
    </xf>
    <xf numFmtId="166" fontId="3" fillId="0" borderId="34" xfId="60" applyNumberFormat="1" applyFont="1" applyFill="1" applyBorder="1" applyAlignment="1">
      <alignment horizontal="left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 readingOrder="2"/>
      <protection locked="0"/>
    </xf>
    <xf numFmtId="0" fontId="5" fillId="0" borderId="68" xfId="0" applyFont="1" applyFill="1" applyBorder="1" applyAlignment="1" applyProtection="1">
      <alignment horizontal="center" vertical="center" readingOrder="2"/>
      <protection locked="0"/>
    </xf>
    <xf numFmtId="0" fontId="2" fillId="0" borderId="68" xfId="0" applyFont="1" applyBorder="1" applyAlignment="1" applyProtection="1">
      <alignment horizontal="center" vertical="center" readingOrder="2"/>
      <protection locked="0"/>
    </xf>
    <xf numFmtId="0" fontId="2" fillId="0" borderId="34" xfId="0" applyFont="1" applyBorder="1" applyAlignment="1" applyProtection="1">
      <alignment horizontal="center" vertical="center" readingOrder="2"/>
      <protection locked="0"/>
    </xf>
    <xf numFmtId="166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1" xfId="0" applyFont="1" applyBorder="1" applyAlignment="1" applyProtection="1">
      <alignment horizontal="right"/>
      <protection locked="0"/>
    </xf>
    <xf numFmtId="0" fontId="0" fillId="0" borderId="68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2" fillId="0" borderId="84" xfId="0" applyFont="1" applyBorder="1" applyAlignment="1" applyProtection="1">
      <alignment horizontal="center" vertical="center"/>
      <protection locked="0"/>
    </xf>
    <xf numFmtId="0" fontId="5" fillId="0" borderId="86" xfId="0" applyFont="1" applyFill="1" applyBorder="1" applyAlignment="1" applyProtection="1">
      <alignment horizontal="center" vertical="center"/>
      <protection locked="0"/>
    </xf>
    <xf numFmtId="0" fontId="2" fillId="0" borderId="85" xfId="0" applyFont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wrapText="1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textRotation="180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 5" xfId="61"/>
    <cellStyle name="Normál_KVRENMUNKA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</cellStyles>
  <dxfs count="5">
    <dxf>
      <font>
        <color indexed="10"/>
      </font>
    </dxf>
    <dxf>
      <font>
        <color indexed="10"/>
      </font>
    </dxf>
    <dxf>
      <font>
        <color rgb="FFFFC000"/>
      </font>
    </dxf>
    <dxf>
      <font>
        <color rgb="FFFFC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352425</xdr:colOff>
      <xdr:row>0</xdr:row>
      <xdr:rowOff>133350</xdr:rowOff>
    </xdr:from>
    <xdr:to>
      <xdr:col>27</xdr:col>
      <xdr:colOff>504825</xdr:colOff>
      <xdr:row>14</xdr:row>
      <xdr:rowOff>0</xdr:rowOff>
    </xdr:to>
    <xdr:grpSp>
      <xdr:nvGrpSpPr>
        <xdr:cNvPr id="1" name="Csoportba foglalás 11"/>
        <xdr:cNvGrpSpPr>
          <a:grpSpLocks/>
        </xdr:cNvGrpSpPr>
      </xdr:nvGrpSpPr>
      <xdr:grpSpPr>
        <a:xfrm>
          <a:off x="11144250" y="133350"/>
          <a:ext cx="6324600" cy="2343150"/>
          <a:chOff x="7866063" y="158750"/>
          <a:chExt cx="4900613" cy="2651125"/>
        </a:xfrm>
        <a:solidFill>
          <a:srgbClr val="FFFFFF"/>
        </a:solidFill>
      </xdr:grpSpPr>
      <xdr:sp>
        <xdr:nvSpPr>
          <xdr:cNvPr id="2" name="Beszédbuborék: négyszög 2"/>
          <xdr:cNvSpPr>
            <a:spLocks/>
          </xdr:cNvSpPr>
        </xdr:nvSpPr>
        <xdr:spPr>
          <a:xfrm>
            <a:off x="7866063" y="158750"/>
            <a:ext cx="4900613" cy="2651125"/>
          </a:xfrm>
          <a:prstGeom prst="wedgeRectCallout">
            <a:avLst>
              <a:gd name="adj1" fmla="val -63944"/>
              <a:gd name="adj2" fmla="val 11421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Teendő: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Ha nem a székhely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szerinti önkormányzatra készülnek a táblázatok, kattintson ide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,ha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feljön az "Igen" és "Nem" akkor kattintson a "Nem"-re. Ezt csak a  közös hivatallal rendelkező önkormányzatok esetében kell megtenni, polgármesteri hivatalok esetében minditg az alaphelyzetet (Igen) kell meghagyni!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Magyarázat: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</a:p>
        </xdr:txBody>
      </xdr:sp>
      <xdr:pic>
        <xdr:nvPicPr>
          <xdr:cNvPr id="3" name="Kép 3"/>
          <xdr:cNvPicPr preferRelativeResize="1">
            <a:picLocks noChangeAspect="1"/>
          </xdr:cNvPicPr>
        </xdr:nvPicPr>
        <xdr:blipFill>
          <a:blip r:embed="rId1"/>
          <a:srcRect l="21466" t="43756" r="75947" b="52978"/>
          <a:stretch>
            <a:fillRect/>
          </a:stretch>
        </xdr:blipFill>
        <xdr:spPr>
          <a:xfrm>
            <a:off x="7953049" y="525268"/>
            <a:ext cx="1358695" cy="51166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Nyíl: balra mutató 4"/>
          <xdr:cNvSpPr>
            <a:spLocks/>
          </xdr:cNvSpPr>
        </xdr:nvSpPr>
        <xdr:spPr>
          <a:xfrm>
            <a:off x="9147573" y="665115"/>
            <a:ext cx="817177" cy="265775"/>
          </a:xfrm>
          <a:prstGeom prst="leftArrow">
            <a:avLst>
              <a:gd name="adj" fmla="val -33717"/>
            </a:avLst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="130" zoomScaleNormal="130" zoomScalePageLayoutView="0" workbookViewId="0" topLeftCell="A1">
      <selection activeCell="C18" sqref="C18"/>
    </sheetView>
  </sheetViews>
  <sheetFormatPr defaultColWidth="9.00390625" defaultRowHeight="12.75"/>
  <cols>
    <col min="1" max="1" width="24.125" style="0" customWidth="1"/>
    <col min="2" max="2" width="105.50390625" style="0" customWidth="1"/>
    <col min="3" max="3" width="39.00390625" style="0" customWidth="1"/>
  </cols>
  <sheetData>
    <row r="1" ht="12.75">
      <c r="A1" s="477">
        <v>2020</v>
      </c>
    </row>
    <row r="2" spans="1:3" ht="17.25">
      <c r="A2" s="644" t="s">
        <v>486</v>
      </c>
      <c r="B2" s="644"/>
      <c r="C2" s="644"/>
    </row>
    <row r="3" spans="1:3" ht="13.5">
      <c r="A3" s="404"/>
      <c r="B3" s="405"/>
      <c r="C3" s="404"/>
    </row>
    <row r="4" spans="1:3" ht="13.5">
      <c r="A4" s="406" t="s">
        <v>487</v>
      </c>
      <c r="B4" s="407" t="s">
        <v>488</v>
      </c>
      <c r="C4" s="406" t="s">
        <v>489</v>
      </c>
    </row>
    <row r="5" spans="1:3" ht="12.75">
      <c r="A5" s="408"/>
      <c r="B5" s="408"/>
      <c r="C5" s="408"/>
    </row>
    <row r="6" spans="1:3" ht="17.25">
      <c r="A6" s="645" t="s">
        <v>504</v>
      </c>
      <c r="B6" s="645"/>
      <c r="C6" s="645"/>
    </row>
    <row r="7" spans="1:3" ht="12.75">
      <c r="A7" s="408" t="s">
        <v>490</v>
      </c>
      <c r="B7" s="408" t="s">
        <v>491</v>
      </c>
      <c r="C7" s="409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ht="12.75">
      <c r="A8" s="408" t="s">
        <v>492</v>
      </c>
      <c r="B8" s="408" t="s">
        <v>493</v>
      </c>
      <c r="C8" s="409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ht="12.75">
      <c r="A9" s="408" t="s">
        <v>494</v>
      </c>
      <c r="B9" s="408" t="str">
        <f>LOWER('RM_1.1.sz.mell.'!A4)</f>
        <v>2020. évi költségvetési rendelet összevont bevételeinek kiadásainak módosítása</v>
      </c>
      <c r="C9" s="409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ht="12.75">
      <c r="A10" s="408" t="s">
        <v>495</v>
      </c>
      <c r="B10" s="408" t="str">
        <f>LOWER('RM_1.2.sz.mell'!A4)</f>
        <v>2020. évi költségvetési rendelet kötelező feladatok bevételeinek kiadásainak módosítása</v>
      </c>
      <c r="C10" s="409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ht="12.75">
      <c r="A11" s="408" t="s">
        <v>496</v>
      </c>
      <c r="B11" s="408" t="str">
        <f>LOWER('RM_1.3.sz.mell.'!A4)</f>
        <v>2020. évi költségvetési rendelet önként vállalt feladatok bevételeinek kiadásainak módosítása</v>
      </c>
      <c r="C11" s="409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ht="12.75">
      <c r="A12" s="408" t="s">
        <v>497</v>
      </c>
      <c r="B12" s="408" t="str">
        <f>LOWER('RM_1.4.sz.mell.'!A4)</f>
        <v>2020. évi költségvetési rendelet államigazgatási feladatok bevételeinek kiadásainak módosítása</v>
      </c>
      <c r="C12" s="409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ht="12.75">
      <c r="A13" s="408" t="s">
        <v>498</v>
      </c>
      <c r="B13" s="408" t="s">
        <v>505</v>
      </c>
      <c r="C13" s="409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ht="12.75">
      <c r="A14" s="408" t="s">
        <v>499</v>
      </c>
      <c r="B14" s="408" t="s">
        <v>506</v>
      </c>
      <c r="C14" s="409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ht="12.75">
      <c r="A15" s="408" t="s">
        <v>500</v>
      </c>
      <c r="B15" s="408" t="s">
        <v>501</v>
      </c>
      <c r="C15" s="409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ht="12.75">
      <c r="A16" s="408" t="s">
        <v>502</v>
      </c>
      <c r="B16" s="408" t="s">
        <v>439</v>
      </c>
      <c r="C16" s="409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ht="12.75">
      <c r="A17" s="408" t="s">
        <v>503</v>
      </c>
      <c r="B17" s="408" t="s">
        <v>442</v>
      </c>
      <c r="C17" s="409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ht="12.75">
      <c r="A18" s="408" t="s">
        <v>574</v>
      </c>
      <c r="B18" s="408" t="str">
        <f>'RM_5.sz.mell.'!A9</f>
        <v>Európai uniós támogatással megvalósuló projektek</v>
      </c>
      <c r="C18" s="409" t="str">
        <f ca="1">HYPERLINK(SUBSTITUTE(CELL("address",'RM_5.sz.mell.'!A1),"'",""),SUBSTITUTE(MID(CELL("address",'RM_5.sz.mell.'!A1),SEARCH("]",CELL("address",'RM_5.sz.mell.'!A1),1)+1,LEN(CELL("address",'RM_5.sz.mell.'!A1))-SEARCH("]",CELL("address",'RM_5.sz.mell.'!A1),1)),"'",""))</f>
        <v>RM_5.sz.mell.!$A$1</v>
      </c>
    </row>
    <row r="19" spans="1:3" ht="12.75">
      <c r="A19" s="408" t="s">
        <v>556</v>
      </c>
      <c r="B19" s="408" t="s">
        <v>445</v>
      </c>
      <c r="C19" s="409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ht="12.75">
      <c r="A20" s="408" t="s">
        <v>557</v>
      </c>
      <c r="B20" s="408" t="s">
        <v>443</v>
      </c>
      <c r="C20" s="4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1" spans="1:3" ht="12.75">
      <c r="A21" s="408" t="s">
        <v>558</v>
      </c>
      <c r="B21" s="408" t="s">
        <v>444</v>
      </c>
      <c r="C21" s="4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2" spans="1:3" ht="12.75">
      <c r="A22" s="408" t="s">
        <v>559</v>
      </c>
      <c r="B22" s="408" t="s">
        <v>446</v>
      </c>
      <c r="C22" s="4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3" spans="1:3" ht="12.75">
      <c r="A23" s="408" t="s">
        <v>560</v>
      </c>
      <c r="B23" s="408" t="str">
        <f>RM_ALAPADATOK!A11</f>
        <v>Bátaszéki Közös Önkormányzati Hivatal</v>
      </c>
      <c r="C23" s="409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ht="12.75">
      <c r="A24" s="408" t="s">
        <v>561</v>
      </c>
      <c r="B24" t="str">
        <f>RM_ALAPADATOK!B13</f>
        <v>Keresztély Gyula Városi Könyvtár</v>
      </c>
      <c r="C24" s="409" t="str">
        <f ca="1">HYPERLINK(SUBSTITUTE(CELL("address",'RM_6.3.sz.mell'!A1),"'",""),SUBSTITUTE(MID(CELL("address",'RM_6.3.sz.mell'!A1),SEARCH("]",CELL("address",'RM_6.3.sz.mell'!A1),1)+1,LEN(CELL("address",'RM_6.3.sz.mell'!A1))-SEARCH("]",CELL("address",'RM_6.3.sz.mell'!A1),1)),"'",""))</f>
        <v>RM_6.3.sz.mell!$A$1</v>
      </c>
    </row>
    <row r="25" spans="1:3" ht="12.75">
      <c r="A25" s="408" t="s">
        <v>562</v>
      </c>
      <c r="B25" t="e">
        <f>RM_ALAPADATOK!#REF!</f>
        <v>#REF!</v>
      </c>
      <c r="C25" s="4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408" t="s">
        <v>570</v>
      </c>
      <c r="B26" t="e">
        <f>RM_ALAPADATOK!#REF!</f>
        <v>#REF!</v>
      </c>
      <c r="C26" s="4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408" t="s">
        <v>563</v>
      </c>
      <c r="B27" t="e">
        <f>RM_ALAPADATOK!#REF!</f>
        <v>#REF!</v>
      </c>
      <c r="C27" s="4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408" t="s">
        <v>564</v>
      </c>
      <c r="B28" t="e">
        <f>RM_ALAPADATOK!#REF!</f>
        <v>#REF!</v>
      </c>
      <c r="C28" s="4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408" t="s">
        <v>565</v>
      </c>
      <c r="B29" t="e">
        <f>RM_ALAPADATOK!#REF!</f>
        <v>#REF!</v>
      </c>
      <c r="C29" s="4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408" t="s">
        <v>566</v>
      </c>
      <c r="B30" t="e">
        <f>RM_ALAPADATOK!#REF!</f>
        <v>#REF!</v>
      </c>
      <c r="C30" s="4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408" t="s">
        <v>567</v>
      </c>
      <c r="B31" t="e">
        <f>RM_ALAPADATOK!#REF!</f>
        <v>#REF!</v>
      </c>
      <c r="C31" s="4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408" t="s">
        <v>568</v>
      </c>
      <c r="B32" t="e">
        <f>RM_ALAPADATOK!#REF!</f>
        <v>#REF!</v>
      </c>
      <c r="C32" s="4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408" t="s">
        <v>569</v>
      </c>
      <c r="B33" t="e">
        <f>RM_ALAPADATOK!#REF!</f>
        <v>#REF!</v>
      </c>
      <c r="C33" s="40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408" t="s">
        <v>571</v>
      </c>
      <c r="B34" t="str">
        <f>'RM_1.sz.tájékoztató tábla'!B1</f>
        <v>2020. évi általános működés és ágazati feladatok támogatásának alakulása jogcímenként</v>
      </c>
      <c r="C34" s="409" t="str">
        <f ca="1">HYPERLINK(SUBSTITUTE(CELL("address",'RM_1.sz.tájékoztató tábla'!A1),"'",""),SUBSTITUTE(MID(CELL("address",'RM_1.sz.tájékoztató tábla'!A1),SEARCH("]",CELL("address",'RM_1.sz.tájékoztató tábla'!A1),1)+1,LEN(CELL("address",'RM_1.sz.tájékoztató tábla'!A1))-SEARCH("]",CELL("address",'RM_1.sz.tájékoztató tábla'!A1),1)),"'",""))</f>
        <v>RM_1.sz.tájékoztató tábla!$A$1</v>
      </c>
    </row>
  </sheetData>
  <sheetProtection/>
  <mergeCells count="2">
    <mergeCell ref="A2:C2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20">
      <selection activeCell="D44" sqref="D44"/>
    </sheetView>
  </sheetViews>
  <sheetFormatPr defaultColWidth="9.00390625" defaultRowHeight="12.75"/>
  <cols>
    <col min="1" max="1" width="46.375" style="0" customWidth="1"/>
    <col min="2" max="2" width="13.75390625" style="0" customWidth="1"/>
    <col min="3" max="3" width="66.125" style="0" customWidth="1"/>
    <col min="4" max="5" width="13.75390625" style="0" customWidth="1"/>
  </cols>
  <sheetData>
    <row r="1" spans="1:5" ht="17.25">
      <c r="A1" s="207" t="s">
        <v>421</v>
      </c>
      <c r="B1" s="60"/>
      <c r="C1" s="60"/>
      <c r="D1" s="60"/>
      <c r="E1" s="208" t="s">
        <v>84</v>
      </c>
    </row>
    <row r="2" spans="1:5" ht="12.75">
      <c r="A2" s="60"/>
      <c r="B2" s="60"/>
      <c r="C2" s="60"/>
      <c r="D2" s="60"/>
      <c r="E2" s="60"/>
    </row>
    <row r="3" spans="1:5" ht="12.75">
      <c r="A3" s="209"/>
      <c r="B3" s="210"/>
      <c r="C3" s="209"/>
      <c r="D3" s="211"/>
      <c r="E3" s="210"/>
    </row>
    <row r="4" spans="1:5" ht="15">
      <c r="A4" s="62" t="str">
        <f>+RM_ÖSSZEFÜGGÉSEK!A6</f>
        <v>2020. évi eredeti előirányzat BEVÉTELEK</v>
      </c>
      <c r="B4" s="212"/>
      <c r="C4" s="213"/>
      <c r="D4" s="211"/>
      <c r="E4" s="210"/>
    </row>
    <row r="5" spans="1:5" ht="12.75">
      <c r="A5" s="209"/>
      <c r="B5" s="210"/>
      <c r="C5" s="209"/>
      <c r="D5" s="211"/>
      <c r="E5" s="210"/>
    </row>
    <row r="6" spans="1:5" ht="12.75">
      <c r="A6" s="209" t="s">
        <v>391</v>
      </c>
      <c r="B6" s="210">
        <f>+'RM_1.1.sz.mell.'!C68</f>
        <v>1214079</v>
      </c>
      <c r="C6" s="209" t="s">
        <v>371</v>
      </c>
      <c r="D6" s="211">
        <f>+'RM_2.1.sz.mell.'!C18+'RM_2.2.sz.mell.'!C17</f>
        <v>1214079</v>
      </c>
      <c r="E6" s="210">
        <f>+B6-D6</f>
        <v>0</v>
      </c>
    </row>
    <row r="7" spans="1:5" ht="12.75">
      <c r="A7" s="209" t="s">
        <v>407</v>
      </c>
      <c r="B7" s="210">
        <f>+'RM_1.1.sz.mell.'!C92</f>
        <v>510831</v>
      </c>
      <c r="C7" s="209" t="s">
        <v>377</v>
      </c>
      <c r="D7" s="211">
        <f>+'RM_2.1.sz.mell.'!C29+'RM_2.2.sz.mell.'!C30</f>
        <v>510831</v>
      </c>
      <c r="E7" s="210">
        <f>+B7-D7</f>
        <v>0</v>
      </c>
    </row>
    <row r="8" spans="1:5" ht="12.75">
      <c r="A8" s="209" t="s">
        <v>408</v>
      </c>
      <c r="B8" s="210">
        <f>+'RM_1.1.sz.mell.'!C93</f>
        <v>1724910</v>
      </c>
      <c r="C8" s="209" t="s">
        <v>378</v>
      </c>
      <c r="D8" s="211">
        <f>+'RM_2.1.sz.mell.'!C30+'RM_2.2.sz.mell.'!C31</f>
        <v>1724910</v>
      </c>
      <c r="E8" s="210">
        <f>+B8-D8</f>
        <v>0</v>
      </c>
    </row>
    <row r="9" spans="1:5" ht="12.75">
      <c r="A9" s="209"/>
      <c r="B9" s="210"/>
      <c r="C9" s="209"/>
      <c r="D9" s="211"/>
      <c r="E9" s="210"/>
    </row>
    <row r="10" spans="1:5" ht="15">
      <c r="A10" s="62" t="str">
        <f>+RM_ÖSSZEFÜGGÉSEK!A13</f>
        <v>2020. évi előirányzat módosítások BEVÉTELEK</v>
      </c>
      <c r="B10" s="212"/>
      <c r="C10" s="213"/>
      <c r="D10" s="211"/>
      <c r="E10" s="210"/>
    </row>
    <row r="11" spans="1:5" ht="12.75">
      <c r="A11" s="209"/>
      <c r="B11" s="210"/>
      <c r="C11" s="209"/>
      <c r="D11" s="211"/>
      <c r="E11" s="210"/>
    </row>
    <row r="12" spans="1:5" ht="12.75">
      <c r="A12" s="209" t="s">
        <v>392</v>
      </c>
      <c r="B12" s="210">
        <f>+'RM_1.1.sz.mell.'!J68</f>
        <v>197469</v>
      </c>
      <c r="C12" s="209" t="s">
        <v>372</v>
      </c>
      <c r="D12" s="211">
        <f>+'RM_2.1.sz.mell.'!D18+'RM_2.2.sz.mell.'!D17</f>
        <v>197469</v>
      </c>
      <c r="E12" s="210">
        <f>+B12-D12</f>
        <v>0</v>
      </c>
    </row>
    <row r="13" spans="1:5" ht="12.75">
      <c r="A13" s="209" t="s">
        <v>393</v>
      </c>
      <c r="B13" s="210">
        <f>+'RM_1.1.sz.mell.'!J92</f>
        <v>682</v>
      </c>
      <c r="C13" s="209" t="s">
        <v>379</v>
      </c>
      <c r="D13" s="211">
        <f>+'RM_2.1.sz.mell.'!D29+'RM_2.2.sz.mell.'!D30</f>
        <v>682</v>
      </c>
      <c r="E13" s="210">
        <f>+B13-D13</f>
        <v>0</v>
      </c>
    </row>
    <row r="14" spans="1:5" ht="12.75">
      <c r="A14" s="209" t="s">
        <v>394</v>
      </c>
      <c r="B14" s="210">
        <f>+'RM_1.1.sz.mell.'!J93</f>
        <v>198151</v>
      </c>
      <c r="C14" s="209" t="s">
        <v>380</v>
      </c>
      <c r="D14" s="211">
        <f>+'RM_2.1.sz.mell.'!D30+'RM_2.2.sz.mell.'!D31</f>
        <v>198151</v>
      </c>
      <c r="E14" s="210">
        <f>+B14-D14</f>
        <v>0</v>
      </c>
    </row>
    <row r="15" spans="1:5" ht="12.75">
      <c r="A15" s="209"/>
      <c r="B15" s="210"/>
      <c r="C15" s="209"/>
      <c r="D15" s="211"/>
      <c r="E15" s="210"/>
    </row>
    <row r="16" spans="1:5" ht="13.5">
      <c r="A16" s="214" t="str">
        <f>+RM_ÖSSZEFÜGGÉSEK!A19</f>
        <v>2020. módosítás utáni módosított előrirányzatok BEVÉTELEK</v>
      </c>
      <c r="B16" s="61"/>
      <c r="C16" s="213"/>
      <c r="D16" s="211"/>
      <c r="E16" s="210"/>
    </row>
    <row r="17" spans="1:5" ht="12.75">
      <c r="A17" s="209"/>
      <c r="B17" s="210"/>
      <c r="C17" s="209"/>
      <c r="D17" s="211"/>
      <c r="E17" s="210"/>
    </row>
    <row r="18" spans="1:5" ht="12.75">
      <c r="A18" s="209" t="s">
        <v>395</v>
      </c>
      <c r="B18" s="210">
        <f>+'RM_1.1.sz.mell.'!K68</f>
        <v>1411548</v>
      </c>
      <c r="C18" s="209" t="s">
        <v>373</v>
      </c>
      <c r="D18" s="211">
        <f>+'RM_2.1.sz.mell.'!E18+'RM_2.2.sz.mell.'!E17</f>
        <v>1411548</v>
      </c>
      <c r="E18" s="210">
        <f>+B18-D18</f>
        <v>0</v>
      </c>
    </row>
    <row r="19" spans="1:5" ht="12.75">
      <c r="A19" s="209" t="s">
        <v>396</v>
      </c>
      <c r="B19" s="210">
        <f>+'RM_1.1.sz.mell.'!K92</f>
        <v>511513</v>
      </c>
      <c r="C19" s="209" t="s">
        <v>381</v>
      </c>
      <c r="D19" s="211">
        <f>+'RM_2.1.sz.mell.'!E29+'RM_2.2.sz.mell.'!E30</f>
        <v>511513</v>
      </c>
      <c r="E19" s="210">
        <f>+B19-D19</f>
        <v>0</v>
      </c>
    </row>
    <row r="20" spans="1:5" ht="12.75">
      <c r="A20" s="209" t="s">
        <v>397</v>
      </c>
      <c r="B20" s="210">
        <f>+'RM_1.1.sz.mell.'!K93</f>
        <v>1923061</v>
      </c>
      <c r="C20" s="209" t="s">
        <v>382</v>
      </c>
      <c r="D20" s="211">
        <f>+'RM_2.1.sz.mell.'!E30+'RM_2.2.sz.mell.'!E31</f>
        <v>1923061</v>
      </c>
      <c r="E20" s="210">
        <f>+B20-D20</f>
        <v>0</v>
      </c>
    </row>
    <row r="21" spans="1:5" ht="12.75">
      <c r="A21" s="209"/>
      <c r="B21" s="210"/>
      <c r="C21" s="209"/>
      <c r="D21" s="211"/>
      <c r="E21" s="210"/>
    </row>
    <row r="22" spans="1:5" ht="15">
      <c r="A22" s="62" t="str">
        <f>+RM_ÖSSZEFÜGGÉSEK!A25</f>
        <v>2020. évi eredeti előirányzat KIADÁSOK</v>
      </c>
      <c r="B22" s="212"/>
      <c r="C22" s="213"/>
      <c r="D22" s="211"/>
      <c r="E22" s="210"/>
    </row>
    <row r="23" spans="1:5" ht="12.75">
      <c r="A23" s="209"/>
      <c r="B23" s="210"/>
      <c r="C23" s="209"/>
      <c r="D23" s="211"/>
      <c r="E23" s="210"/>
    </row>
    <row r="24" spans="1:5" ht="12.75">
      <c r="A24" s="209" t="s">
        <v>409</v>
      </c>
      <c r="B24" s="210">
        <f>+'RM_1.1.sz.mell.'!C135</f>
        <v>1705355</v>
      </c>
      <c r="C24" s="209" t="s">
        <v>374</v>
      </c>
      <c r="D24" s="211">
        <f>+'RM_2.1.sz.mell.'!G18+'RM_2.2.sz.mell.'!G17</f>
        <v>1705355</v>
      </c>
      <c r="E24" s="210">
        <f>+B24-D24</f>
        <v>0</v>
      </c>
    </row>
    <row r="25" spans="1:5" ht="12.75">
      <c r="A25" s="209" t="s">
        <v>399</v>
      </c>
      <c r="B25" s="210">
        <f>+'RM_1.1.sz.mell.'!C160</f>
        <v>19555</v>
      </c>
      <c r="C25" s="209" t="s">
        <v>383</v>
      </c>
      <c r="D25" s="211">
        <f>+'RM_2.1.sz.mell.'!G29+'RM_2.2.sz.mell.'!G30</f>
        <v>19555</v>
      </c>
      <c r="E25" s="210">
        <f>+B25-D25</f>
        <v>0</v>
      </c>
    </row>
    <row r="26" spans="1:5" ht="12.75">
      <c r="A26" s="209" t="s">
        <v>400</v>
      </c>
      <c r="B26" s="210">
        <f>+'RM_1.1.sz.mell.'!C161</f>
        <v>1724910</v>
      </c>
      <c r="C26" s="209" t="s">
        <v>384</v>
      </c>
      <c r="D26" s="211">
        <f>+'RM_2.1.sz.mell.'!G30+'RM_2.2.sz.mell.'!G31</f>
        <v>1724910</v>
      </c>
      <c r="E26" s="210">
        <f>+B26-D26</f>
        <v>0</v>
      </c>
    </row>
    <row r="27" spans="1:5" ht="12.75">
      <c r="A27" s="209"/>
      <c r="B27" s="210"/>
      <c r="C27" s="209"/>
      <c r="D27" s="211"/>
      <c r="E27" s="210"/>
    </row>
    <row r="28" spans="1:5" ht="15">
      <c r="A28" s="62" t="str">
        <f>+RM_ÖSSZEFÜGGÉSEK!A31</f>
        <v>2020. évi előirányzat módosítások KIADÁSOK</v>
      </c>
      <c r="B28" s="212"/>
      <c r="C28" s="213"/>
      <c r="D28" s="211"/>
      <c r="E28" s="210"/>
    </row>
    <row r="29" spans="1:5" ht="12.75">
      <c r="A29" s="209"/>
      <c r="B29" s="210"/>
      <c r="C29" s="209"/>
      <c r="D29" s="211"/>
      <c r="E29" s="210"/>
    </row>
    <row r="30" spans="1:5" ht="12.75">
      <c r="A30" s="209" t="s">
        <v>401</v>
      </c>
      <c r="B30" s="210">
        <f>+'RM_1.1.sz.mell.'!J135</f>
        <v>197569</v>
      </c>
      <c r="C30" s="209" t="s">
        <v>375</v>
      </c>
      <c r="D30" s="211">
        <f>+'RM_2.1.sz.mell.'!H18+'RM_2.2.sz.mell.'!H17</f>
        <v>197569</v>
      </c>
      <c r="E30" s="210">
        <f>+B30-D30</f>
        <v>0</v>
      </c>
    </row>
    <row r="31" spans="1:5" ht="12.75">
      <c r="A31" s="209" t="s">
        <v>402</v>
      </c>
      <c r="B31" s="210">
        <f>+'RM_1.1.sz.mell.'!J160</f>
        <v>582</v>
      </c>
      <c r="C31" s="209" t="s">
        <v>385</v>
      </c>
      <c r="D31" s="211">
        <f>+'RM_2.1.sz.mell.'!H29+'RM_2.2.sz.mell.'!H30</f>
        <v>582</v>
      </c>
      <c r="E31" s="210">
        <f>+B31-D31</f>
        <v>0</v>
      </c>
    </row>
    <row r="32" spans="1:5" ht="12.75">
      <c r="A32" s="209" t="s">
        <v>403</v>
      </c>
      <c r="B32" s="210">
        <f>+'RM_1.1.sz.mell.'!J161</f>
        <v>198151</v>
      </c>
      <c r="C32" s="209" t="s">
        <v>386</v>
      </c>
      <c r="D32" s="211">
        <f>+'RM_2.1.sz.mell.'!H30+'RM_2.2.sz.mell.'!H31</f>
        <v>198151</v>
      </c>
      <c r="E32" s="210">
        <f>+B32-D32</f>
        <v>0</v>
      </c>
    </row>
    <row r="33" spans="1:5" ht="12.75">
      <c r="A33" s="209"/>
      <c r="B33" s="210"/>
      <c r="C33" s="209"/>
      <c r="D33" s="211"/>
      <c r="E33" s="210"/>
    </row>
    <row r="34" spans="1:5" ht="15">
      <c r="A34" s="215" t="str">
        <f>+RM_ÖSSZEFÜGGÉSEK!A37</f>
        <v>2020. módosítás utáni módosított előirányzatok KIADÁSOK</v>
      </c>
      <c r="B34" s="212"/>
      <c r="C34" s="213"/>
      <c r="D34" s="211"/>
      <c r="E34" s="210"/>
    </row>
    <row r="35" spans="1:5" ht="12.75">
      <c r="A35" s="209"/>
      <c r="B35" s="210"/>
      <c r="C35" s="209"/>
      <c r="D35" s="211"/>
      <c r="E35" s="210"/>
    </row>
    <row r="36" spans="1:5" ht="12.75">
      <c r="A36" s="209" t="s">
        <v>404</v>
      </c>
      <c r="B36" s="210">
        <f>+'RM_1.1.sz.mell.'!K135</f>
        <v>1902924</v>
      </c>
      <c r="C36" s="209" t="s">
        <v>376</v>
      </c>
      <c r="D36" s="211">
        <f>+'RM_2.1.sz.mell.'!I18+'RM_2.2.sz.mell.'!I17</f>
        <v>1902924</v>
      </c>
      <c r="E36" s="210">
        <f>+B36-D36</f>
        <v>0</v>
      </c>
    </row>
    <row r="37" spans="1:5" ht="12.75">
      <c r="A37" s="209" t="s">
        <v>405</v>
      </c>
      <c r="B37" s="210">
        <f>+'RM_1.1.sz.mell.'!K160</f>
        <v>20137</v>
      </c>
      <c r="C37" s="209" t="s">
        <v>387</v>
      </c>
      <c r="D37" s="211">
        <f>+'RM_2.1.sz.mell.'!I29+'RM_2.2.sz.mell.'!I30</f>
        <v>20137</v>
      </c>
      <c r="E37" s="210">
        <f>+B37-D37</f>
        <v>0</v>
      </c>
    </row>
    <row r="38" spans="1:5" ht="12.75">
      <c r="A38" s="209" t="s">
        <v>410</v>
      </c>
      <c r="B38" s="210">
        <f>+'RM_1.1.sz.mell.'!K161</f>
        <v>1923061</v>
      </c>
      <c r="C38" s="209" t="s">
        <v>388</v>
      </c>
      <c r="D38" s="211">
        <f>+'RM_2.1.sz.mell.'!I30+'RM_2.2.sz.mell.'!I31</f>
        <v>1923061</v>
      </c>
      <c r="E38" s="210">
        <f>+B38-D38</f>
        <v>0</v>
      </c>
    </row>
  </sheetData>
  <sheetProtection/>
  <conditionalFormatting sqref="E3:E15">
    <cfRule type="cellIs" priority="2" dxfId="4" operator="notEqual" stopIfTrue="1">
      <formula>0</formula>
    </cfRule>
  </conditionalFormatting>
  <conditionalFormatting sqref="E3:E38">
    <cfRule type="cellIs" priority="1" dxfId="4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3"/>
  <sheetViews>
    <sheetView zoomScale="130" zoomScaleNormal="130" workbookViewId="0" topLeftCell="A15">
      <selection activeCell="L17" sqref="L17"/>
    </sheetView>
  </sheetViews>
  <sheetFormatPr defaultColWidth="9.375" defaultRowHeight="12.75"/>
  <cols>
    <col min="1" max="1" width="38.75390625" style="27" customWidth="1"/>
    <col min="2" max="8" width="15.75390625" style="26" customWidth="1"/>
    <col min="9" max="9" width="15.75390625" style="33" customWidth="1"/>
    <col min="10" max="11" width="12.75390625" style="26" customWidth="1"/>
    <col min="12" max="12" width="13.75390625" style="26" customWidth="1"/>
    <col min="13" max="16384" width="9.375" style="26" customWidth="1"/>
  </cols>
  <sheetData>
    <row r="1" spans="3:9" ht="13.5">
      <c r="C1" s="673" t="str">
        <f>CONCATENATE("3. melléklet ",RM_ALAPADATOK!A7," ",RM_ALAPADATOK!B7," ",RM_ALAPADATOK!C7," ",RM_ALAPADATOK!D7," ",RM_ALAPADATOK!E7," ",RM_ALAPADATOK!F7," ",RM_ALAPADATOK!G7," ",RM_ALAPADATOK!H7)</f>
        <v>3. melléklet a 3 / 2020 ( III.11. ) önkormányzati rendelethez</v>
      </c>
      <c r="D1" s="674"/>
      <c r="E1" s="674"/>
      <c r="F1" s="674"/>
      <c r="G1" s="674"/>
      <c r="H1" s="674"/>
      <c r="I1" s="674"/>
    </row>
    <row r="3" spans="1:9" ht="15">
      <c r="A3" s="672" t="s">
        <v>439</v>
      </c>
      <c r="B3" s="672"/>
      <c r="C3" s="672"/>
      <c r="D3" s="672"/>
      <c r="E3" s="672"/>
      <c r="F3" s="672"/>
      <c r="G3" s="672"/>
      <c r="H3" s="672"/>
      <c r="I3" s="672"/>
    </row>
    <row r="4" spans="1:9" ht="25.5" customHeight="1" thickBot="1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ezer forintban!</v>
      </c>
    </row>
    <row r="5" spans="1:9" s="28" customFormat="1" ht="41.25" customHeight="1" thickBot="1">
      <c r="A5" s="56" t="s">
        <v>42</v>
      </c>
      <c r="B5" s="427" t="s">
        <v>43</v>
      </c>
      <c r="C5" s="427" t="s">
        <v>44</v>
      </c>
      <c r="D5" s="427" t="str">
        <f>+CONCATENATE("Felhasználás   ",LEFT(RM_ÖSSZEFÜGGÉSEK!A6,4)-1,". XII. 31-ig")</f>
        <v>Felhasználás   2019. XII. 31-ig</v>
      </c>
      <c r="E5" s="427" t="str">
        <f>+CONCATENATE(LEFT(RM_ÖSSZEFÜGGÉSEK!A6,4),". évi",CHAR(10),"eredeti előirányzat")</f>
        <v>2020. évi
eredeti előirányzat</v>
      </c>
      <c r="F5" s="293" t="str">
        <f>CONCATENATE("Eddigi módosítások összege ",RM_ALAPADATOK!D7,"-",RM_ALAPADATOK!R1)</f>
        <v>Eddigi módosítások összege 2020-ban</v>
      </c>
      <c r="G5" s="293" t="s">
        <v>662</v>
      </c>
      <c r="H5" s="293" t="s">
        <v>515</v>
      </c>
      <c r="I5" s="294" t="s">
        <v>665</v>
      </c>
    </row>
    <row r="6" spans="1:9" s="33" customFormat="1" ht="44.25" customHeight="1" thickBot="1">
      <c r="A6" s="31" t="s">
        <v>343</v>
      </c>
      <c r="B6" s="32" t="s">
        <v>344</v>
      </c>
      <c r="C6" s="32" t="s">
        <v>345</v>
      </c>
      <c r="D6" s="32" t="s">
        <v>347</v>
      </c>
      <c r="E6" s="32" t="s">
        <v>346</v>
      </c>
      <c r="F6" s="32" t="s">
        <v>348</v>
      </c>
      <c r="G6" s="32" t="s">
        <v>349</v>
      </c>
      <c r="H6" s="295" t="s">
        <v>433</v>
      </c>
      <c r="I6" s="296" t="s">
        <v>432</v>
      </c>
    </row>
    <row r="7" spans="1:9" ht="12" customHeight="1">
      <c r="A7" s="571" t="s">
        <v>578</v>
      </c>
      <c r="B7" s="20">
        <v>2000</v>
      </c>
      <c r="C7" s="568" t="s">
        <v>579</v>
      </c>
      <c r="D7" s="20"/>
      <c r="E7" s="20">
        <v>2000</v>
      </c>
      <c r="F7" s="20"/>
      <c r="G7" s="20"/>
      <c r="H7" s="281">
        <f>F7+G7</f>
        <v>0</v>
      </c>
      <c r="I7" s="34">
        <f>E7+H7</f>
        <v>2000</v>
      </c>
    </row>
    <row r="8" spans="1:9" ht="15.75" customHeight="1">
      <c r="A8" s="571" t="s">
        <v>580</v>
      </c>
      <c r="B8" s="20">
        <v>1500</v>
      </c>
      <c r="C8" s="568" t="s">
        <v>579</v>
      </c>
      <c r="D8" s="20"/>
      <c r="E8" s="20">
        <v>1500</v>
      </c>
      <c r="F8" s="20"/>
      <c r="G8" s="20"/>
      <c r="H8" s="281">
        <f aca="true" t="shared" si="0" ref="H8:H25">F8+G8</f>
        <v>0</v>
      </c>
      <c r="I8" s="34">
        <f>E8+H8</f>
        <v>1500</v>
      </c>
    </row>
    <row r="9" spans="1:9" ht="15.75" customHeight="1">
      <c r="A9" s="571" t="s">
        <v>581</v>
      </c>
      <c r="B9" s="20">
        <v>1500</v>
      </c>
      <c r="C9" s="568" t="s">
        <v>579</v>
      </c>
      <c r="D9" s="20"/>
      <c r="E9" s="20">
        <v>1500</v>
      </c>
      <c r="F9" s="20"/>
      <c r="G9" s="20">
        <v>-464</v>
      </c>
      <c r="H9" s="281">
        <f t="shared" si="0"/>
        <v>-464</v>
      </c>
      <c r="I9" s="34">
        <f aca="true" t="shared" si="1" ref="I9:I25">E9+H9</f>
        <v>1036</v>
      </c>
    </row>
    <row r="10" spans="1:9" ht="15.75" customHeight="1">
      <c r="A10" s="572" t="s">
        <v>582</v>
      </c>
      <c r="B10" s="20">
        <v>1500</v>
      </c>
      <c r="C10" s="568" t="s">
        <v>579</v>
      </c>
      <c r="D10" s="20"/>
      <c r="E10" s="20">
        <v>1500</v>
      </c>
      <c r="F10" s="20"/>
      <c r="G10" s="20">
        <v>-1</v>
      </c>
      <c r="H10" s="281">
        <f t="shared" si="0"/>
        <v>-1</v>
      </c>
      <c r="I10" s="34">
        <f t="shared" si="1"/>
        <v>1499</v>
      </c>
    </row>
    <row r="11" spans="1:9" ht="15.75" customHeight="1">
      <c r="A11" s="571" t="s">
        <v>583</v>
      </c>
      <c r="B11" s="20">
        <v>1500</v>
      </c>
      <c r="C11" s="568" t="s">
        <v>579</v>
      </c>
      <c r="D11" s="20"/>
      <c r="E11" s="20">
        <v>1500</v>
      </c>
      <c r="F11" s="20">
        <v>-1500</v>
      </c>
      <c r="G11" s="20">
        <v>0</v>
      </c>
      <c r="H11" s="281">
        <f t="shared" si="0"/>
        <v>-1500</v>
      </c>
      <c r="I11" s="34">
        <f t="shared" si="1"/>
        <v>0</v>
      </c>
    </row>
    <row r="12" spans="1:9" ht="12.75">
      <c r="A12" s="572" t="s">
        <v>584</v>
      </c>
      <c r="B12" s="20">
        <v>800</v>
      </c>
      <c r="C12" s="568" t="s">
        <v>579</v>
      </c>
      <c r="D12" s="20"/>
      <c r="E12" s="20">
        <v>800</v>
      </c>
      <c r="F12" s="20"/>
      <c r="G12" s="20"/>
      <c r="H12" s="281">
        <f t="shared" si="0"/>
        <v>0</v>
      </c>
      <c r="I12" s="34">
        <f t="shared" si="1"/>
        <v>800</v>
      </c>
    </row>
    <row r="13" spans="1:9" ht="15.75" customHeight="1">
      <c r="A13" s="571" t="s">
        <v>585</v>
      </c>
      <c r="B13" s="20">
        <v>6096</v>
      </c>
      <c r="C13" s="568" t="s">
        <v>579</v>
      </c>
      <c r="D13" s="20"/>
      <c r="E13" s="20">
        <v>6096</v>
      </c>
      <c r="F13" s="20"/>
      <c r="G13" s="20"/>
      <c r="H13" s="281">
        <f t="shared" si="0"/>
        <v>0</v>
      </c>
      <c r="I13" s="34">
        <f t="shared" si="1"/>
        <v>6096</v>
      </c>
    </row>
    <row r="14" spans="1:9" ht="15.75" customHeight="1">
      <c r="A14" s="571" t="s">
        <v>586</v>
      </c>
      <c r="B14" s="20">
        <v>400</v>
      </c>
      <c r="C14" s="568" t="s">
        <v>579</v>
      </c>
      <c r="D14" s="20"/>
      <c r="E14" s="20">
        <v>400</v>
      </c>
      <c r="F14" s="20"/>
      <c r="G14" s="20"/>
      <c r="H14" s="281">
        <f t="shared" si="0"/>
        <v>0</v>
      </c>
      <c r="I14" s="34">
        <f t="shared" si="1"/>
        <v>400</v>
      </c>
    </row>
    <row r="15" spans="1:9" ht="12.75">
      <c r="A15" s="571" t="s">
        <v>587</v>
      </c>
      <c r="B15" s="20">
        <v>3048</v>
      </c>
      <c r="C15" s="568" t="s">
        <v>579</v>
      </c>
      <c r="D15" s="20"/>
      <c r="E15" s="20">
        <v>3048</v>
      </c>
      <c r="F15" s="20"/>
      <c r="G15" s="20"/>
      <c r="H15" s="281">
        <f t="shared" si="0"/>
        <v>0</v>
      </c>
      <c r="I15" s="34">
        <f t="shared" si="1"/>
        <v>3048</v>
      </c>
    </row>
    <row r="16" spans="1:9" ht="12.75">
      <c r="A16" s="571" t="s">
        <v>588</v>
      </c>
      <c r="B16" s="20">
        <v>521352</v>
      </c>
      <c r="C16" s="568" t="s">
        <v>589</v>
      </c>
      <c r="D16" s="567">
        <v>200145</v>
      </c>
      <c r="E16" s="20">
        <v>321207</v>
      </c>
      <c r="F16" s="20"/>
      <c r="G16" s="20"/>
      <c r="H16" s="281">
        <f t="shared" si="0"/>
        <v>0</v>
      </c>
      <c r="I16" s="34">
        <f t="shared" si="1"/>
        <v>321207</v>
      </c>
    </row>
    <row r="17" spans="1:9" ht="15.75" customHeight="1">
      <c r="A17" s="571" t="s">
        <v>590</v>
      </c>
      <c r="B17" s="20">
        <v>235586</v>
      </c>
      <c r="C17" s="568" t="s">
        <v>589</v>
      </c>
      <c r="D17" s="567">
        <v>217716</v>
      </c>
      <c r="E17" s="20">
        <v>17870</v>
      </c>
      <c r="F17" s="20"/>
      <c r="G17" s="20"/>
      <c r="H17" s="281">
        <f t="shared" si="0"/>
        <v>0</v>
      </c>
      <c r="I17" s="34">
        <f t="shared" si="1"/>
        <v>17870</v>
      </c>
    </row>
    <row r="18" spans="1:9" ht="12.75">
      <c r="A18" s="571" t="s">
        <v>591</v>
      </c>
      <c r="B18" s="20">
        <v>516931</v>
      </c>
      <c r="C18" s="568" t="s">
        <v>592</v>
      </c>
      <c r="D18" s="567">
        <v>466417</v>
      </c>
      <c r="E18" s="20">
        <v>50514</v>
      </c>
      <c r="F18" s="20"/>
      <c r="G18" s="20"/>
      <c r="H18" s="281">
        <f t="shared" si="0"/>
        <v>0</v>
      </c>
      <c r="I18" s="34">
        <f t="shared" si="1"/>
        <v>50514</v>
      </c>
    </row>
    <row r="19" spans="1:9" ht="15.75" customHeight="1">
      <c r="A19" s="571" t="s">
        <v>593</v>
      </c>
      <c r="B19" s="20">
        <v>6525</v>
      </c>
      <c r="C19" s="568" t="s">
        <v>579</v>
      </c>
      <c r="D19" s="20"/>
      <c r="E19" s="20">
        <v>2000</v>
      </c>
      <c r="F19" s="20"/>
      <c r="G19" s="20"/>
      <c r="H19" s="281">
        <f t="shared" si="0"/>
        <v>0</v>
      </c>
      <c r="I19" s="34">
        <f t="shared" si="1"/>
        <v>2000</v>
      </c>
    </row>
    <row r="20" spans="1:9" ht="15.75" customHeight="1">
      <c r="A20" s="571" t="s">
        <v>594</v>
      </c>
      <c r="B20" s="20">
        <v>381</v>
      </c>
      <c r="C20" s="568" t="s">
        <v>579</v>
      </c>
      <c r="D20" s="20"/>
      <c r="E20" s="20">
        <v>381</v>
      </c>
      <c r="F20" s="20"/>
      <c r="G20" s="20"/>
      <c r="H20" s="281">
        <f t="shared" si="0"/>
        <v>0</v>
      </c>
      <c r="I20" s="34">
        <f t="shared" si="1"/>
        <v>381</v>
      </c>
    </row>
    <row r="21" spans="1:9" ht="15.75" customHeight="1">
      <c r="A21" s="571" t="s">
        <v>595</v>
      </c>
      <c r="B21" s="20">
        <v>398</v>
      </c>
      <c r="C21" s="568" t="s">
        <v>579</v>
      </c>
      <c r="D21" s="20"/>
      <c r="E21" s="20">
        <v>398</v>
      </c>
      <c r="F21" s="20">
        <v>398</v>
      </c>
      <c r="G21" s="20">
        <v>0</v>
      </c>
      <c r="H21" s="281">
        <f t="shared" si="0"/>
        <v>398</v>
      </c>
      <c r="I21" s="34">
        <f t="shared" si="1"/>
        <v>796</v>
      </c>
    </row>
    <row r="22" spans="1:9" ht="15.75" customHeight="1">
      <c r="A22" s="571" t="s">
        <v>596</v>
      </c>
      <c r="B22" s="20">
        <v>2032</v>
      </c>
      <c r="C22" s="569" t="s">
        <v>579</v>
      </c>
      <c r="D22" s="20"/>
      <c r="E22" s="20">
        <v>2032</v>
      </c>
      <c r="F22" s="20">
        <v>-2032</v>
      </c>
      <c r="G22" s="20">
        <v>0</v>
      </c>
      <c r="H22" s="281">
        <f t="shared" si="0"/>
        <v>-2032</v>
      </c>
      <c r="I22" s="34">
        <f t="shared" si="1"/>
        <v>0</v>
      </c>
    </row>
    <row r="23" spans="1:9" ht="15.75" customHeight="1">
      <c r="A23" s="571" t="s">
        <v>663</v>
      </c>
      <c r="B23" s="20">
        <v>5025</v>
      </c>
      <c r="C23" s="569" t="s">
        <v>579</v>
      </c>
      <c r="D23" s="20"/>
      <c r="E23" s="20"/>
      <c r="F23" s="20"/>
      <c r="G23" s="20">
        <v>5025</v>
      </c>
      <c r="H23" s="281">
        <v>5025</v>
      </c>
      <c r="I23" s="34">
        <f t="shared" si="1"/>
        <v>5025</v>
      </c>
    </row>
    <row r="24" spans="1:9" ht="24" customHeight="1">
      <c r="A24" s="571" t="s">
        <v>664</v>
      </c>
      <c r="B24" s="20">
        <v>95824</v>
      </c>
      <c r="C24" s="173" t="s">
        <v>673</v>
      </c>
      <c r="D24" s="20"/>
      <c r="E24" s="20"/>
      <c r="F24" s="20"/>
      <c r="G24" s="20">
        <v>90122</v>
      </c>
      <c r="H24" s="281">
        <f t="shared" si="0"/>
        <v>90122</v>
      </c>
      <c r="I24" s="640">
        <f t="shared" si="1"/>
        <v>90122</v>
      </c>
    </row>
    <row r="25" spans="1:9" ht="18" customHeight="1" thickBot="1">
      <c r="A25" s="35"/>
      <c r="B25" s="21"/>
      <c r="C25" s="174"/>
      <c r="D25" s="21"/>
      <c r="E25" s="21"/>
      <c r="F25" s="21"/>
      <c r="G25" s="21"/>
      <c r="H25" s="281">
        <f t="shared" si="0"/>
        <v>0</v>
      </c>
      <c r="I25" s="36">
        <f t="shared" si="1"/>
        <v>0</v>
      </c>
    </row>
    <row r="26" spans="1:9" s="39" customFormat="1" ht="13.5" thickBot="1">
      <c r="A26" s="58" t="s">
        <v>41</v>
      </c>
      <c r="B26" s="37">
        <f>SUM(B7:B25)</f>
        <v>1402398</v>
      </c>
      <c r="C26" s="45"/>
      <c r="D26" s="37">
        <f>SUM(D7:D25)</f>
        <v>884278</v>
      </c>
      <c r="E26" s="37">
        <f>SUM(E7:E25)</f>
        <v>412746</v>
      </c>
      <c r="F26" s="37"/>
      <c r="G26" s="37">
        <f>SUM(G9:G25)</f>
        <v>94682</v>
      </c>
      <c r="H26" s="37">
        <f>SUM(H7:H25)</f>
        <v>91548</v>
      </c>
      <c r="I26" s="38">
        <f>SUM(I7:I25)</f>
        <v>504294</v>
      </c>
    </row>
    <row r="29" spans="1:6" s="566" customFormat="1" ht="12.75">
      <c r="A29" s="564"/>
      <c r="B29" s="565"/>
      <c r="C29" s="565"/>
      <c r="D29" s="565"/>
      <c r="E29" s="565"/>
      <c r="F29" s="565"/>
    </row>
    <row r="30" s="566" customFormat="1" ht="12.75">
      <c r="A30" s="570"/>
    </row>
    <row r="31" spans="1:9" s="566" customFormat="1" ht="22.5" customHeight="1">
      <c r="A31" s="636" t="s">
        <v>597</v>
      </c>
      <c r="B31" s="637">
        <v>2000</v>
      </c>
      <c r="C31" s="638" t="s">
        <v>579</v>
      </c>
      <c r="D31" s="639"/>
      <c r="E31" s="639">
        <v>2000</v>
      </c>
      <c r="F31" s="634">
        <f>B31-D31-E31</f>
        <v>0</v>
      </c>
      <c r="G31" s="573">
        <v>-2000</v>
      </c>
      <c r="H31" s="634"/>
      <c r="I31" s="634">
        <v>0</v>
      </c>
    </row>
    <row r="32" spans="1:9" s="566" customFormat="1" ht="12.75">
      <c r="A32" s="636" t="s">
        <v>597</v>
      </c>
      <c r="B32" s="634">
        <v>9271</v>
      </c>
      <c r="C32" s="635" t="s">
        <v>579</v>
      </c>
      <c r="D32" s="634"/>
      <c r="E32" s="634">
        <v>0</v>
      </c>
      <c r="F32" s="634">
        <v>0</v>
      </c>
      <c r="G32" s="634">
        <v>9271</v>
      </c>
      <c r="H32" s="634"/>
      <c r="I32" s="634">
        <v>9271</v>
      </c>
    </row>
    <row r="33" s="566" customFormat="1" ht="12.75">
      <c r="A33" s="570"/>
    </row>
  </sheetData>
  <sheetProtection/>
  <mergeCells count="2">
    <mergeCell ref="A3:I3"/>
    <mergeCell ref="C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9"/>
  <sheetViews>
    <sheetView workbookViewId="0" topLeftCell="B1">
      <selection activeCell="P15" sqref="P15"/>
    </sheetView>
  </sheetViews>
  <sheetFormatPr defaultColWidth="9.375" defaultRowHeight="12.75"/>
  <cols>
    <col min="1" max="1" width="38.75390625" style="27" customWidth="1"/>
    <col min="2" max="8" width="15.75390625" style="26" customWidth="1"/>
    <col min="9" max="9" width="15.75390625" style="33" customWidth="1"/>
    <col min="10" max="11" width="12.75390625" style="26" customWidth="1"/>
    <col min="12" max="12" width="13.75390625" style="26" customWidth="1"/>
    <col min="13" max="16384" width="9.375" style="26" customWidth="1"/>
  </cols>
  <sheetData>
    <row r="1" spans="3:9" ht="13.5">
      <c r="C1" s="673" t="str">
        <f>CONCATENATE("4. melléklet ",RM_ALAPADATOK!A7," ",RM_ALAPADATOK!B7," ",RM_ALAPADATOK!C7," ",RM_ALAPADATOK!D7," ",RM_ALAPADATOK!E7," ",RM_ALAPADATOK!F7," ",RM_ALAPADATOK!G7," ",RM_ALAPADATOK!H7)</f>
        <v>4. melléklet a 3 / 2020 ( III.11. ) önkormányzati rendelethez</v>
      </c>
      <c r="D1" s="674"/>
      <c r="E1" s="674"/>
      <c r="F1" s="674"/>
      <c r="G1" s="674"/>
      <c r="H1" s="674"/>
      <c r="I1" s="674"/>
    </row>
    <row r="2" spans="1:9" ht="12.75">
      <c r="A2" s="308"/>
      <c r="B2" s="309"/>
      <c r="C2" s="309"/>
      <c r="D2" s="309"/>
      <c r="E2" s="309"/>
      <c r="F2" s="309"/>
      <c r="G2" s="309"/>
      <c r="H2" s="309"/>
      <c r="I2" s="309"/>
    </row>
    <row r="3" spans="1:9" ht="25.5" customHeight="1">
      <c r="A3" s="672" t="s">
        <v>442</v>
      </c>
      <c r="B3" s="672"/>
      <c r="C3" s="672"/>
      <c r="D3" s="672"/>
      <c r="E3" s="672"/>
      <c r="F3" s="672"/>
      <c r="G3" s="672"/>
      <c r="H3" s="672"/>
      <c r="I3" s="672"/>
    </row>
    <row r="4" spans="1:9" ht="22.5" customHeight="1" thickBot="1">
      <c r="A4" s="308"/>
      <c r="B4" s="309"/>
      <c r="C4" s="309"/>
      <c r="D4" s="309"/>
      <c r="E4" s="309"/>
      <c r="F4" s="309"/>
      <c r="G4" s="309"/>
      <c r="H4" s="309"/>
      <c r="I4" s="310" t="str">
        <f>'RM_2.2.sz.mell.'!I2</f>
        <v>ezer forintban!</v>
      </c>
    </row>
    <row r="5" spans="1:9" s="28" customFormat="1" ht="44.25" customHeight="1" thickBot="1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2019. XII. 31-ig</v>
      </c>
      <c r="E5" s="57" t="str">
        <f>+CONCATENATE(LEFT(RM_ÖSSZEFÜGGÉSEK!A6,4),". évi",CHAR(10),"eredeti előirányzat")</f>
        <v>2020. évi
eredeti előirányzat</v>
      </c>
      <c r="F5" s="290" t="str">
        <f>CONCATENATE('RM_3.sz.mell.'!F5)</f>
        <v>Eddigi módosítások összege 2020-ban</v>
      </c>
      <c r="G5" s="424" t="str">
        <f>CONCATENATE('RM_3.sz.mell.'!G5)</f>
        <v>3. sz. módosítás</v>
      </c>
      <c r="H5" s="425" t="str">
        <f>CONCATENATE('RM_3.sz.mell.'!H5)</f>
        <v>Módosítások összesen 2020. …..-ig</v>
      </c>
      <c r="I5" s="426" t="str">
        <f>CONCATENATE('RM_3.sz.mell.'!I5)</f>
        <v>3. számú módosítás utáni előirányzat</v>
      </c>
    </row>
    <row r="6" spans="1:9" s="33" customFormat="1" ht="12" customHeight="1" thickBot="1">
      <c r="A6" s="31" t="s">
        <v>343</v>
      </c>
      <c r="B6" s="32" t="s">
        <v>344</v>
      </c>
      <c r="C6" s="32" t="s">
        <v>345</v>
      </c>
      <c r="D6" s="32" t="s">
        <v>347</v>
      </c>
      <c r="E6" s="32" t="s">
        <v>346</v>
      </c>
      <c r="F6" s="295" t="s">
        <v>348</v>
      </c>
      <c r="G6" s="295" t="s">
        <v>349</v>
      </c>
      <c r="H6" s="295" t="s">
        <v>433</v>
      </c>
      <c r="I6" s="296" t="s">
        <v>432</v>
      </c>
    </row>
    <row r="7" spans="1:9" ht="15.75" customHeight="1">
      <c r="A7" s="571" t="s">
        <v>599</v>
      </c>
      <c r="B7" s="20">
        <v>8000</v>
      </c>
      <c r="C7" s="173" t="s">
        <v>579</v>
      </c>
      <c r="D7" s="20"/>
      <c r="E7" s="20">
        <v>8000</v>
      </c>
      <c r="F7" s="20"/>
      <c r="G7" s="20"/>
      <c r="H7" s="281">
        <f>F7+G7</f>
        <v>0</v>
      </c>
      <c r="I7" s="34">
        <f aca="true" t="shared" si="0" ref="I7:I20">E7+H7</f>
        <v>8000</v>
      </c>
    </row>
    <row r="8" spans="1:9" ht="15.75" customHeight="1">
      <c r="A8" s="571" t="s">
        <v>600</v>
      </c>
      <c r="B8" s="20">
        <v>10000</v>
      </c>
      <c r="C8" s="173" t="s">
        <v>579</v>
      </c>
      <c r="D8" s="20"/>
      <c r="E8" s="20">
        <v>10000</v>
      </c>
      <c r="F8" s="20">
        <v>-10000</v>
      </c>
      <c r="G8" s="20"/>
      <c r="H8" s="281">
        <f>F8+G8</f>
        <v>-10000</v>
      </c>
      <c r="I8" s="34">
        <f t="shared" si="0"/>
        <v>0</v>
      </c>
    </row>
    <row r="9" spans="1:9" ht="15.75" customHeight="1">
      <c r="A9" s="571" t="s">
        <v>601</v>
      </c>
      <c r="B9" s="20">
        <v>5000</v>
      </c>
      <c r="C9" s="173" t="s">
        <v>579</v>
      </c>
      <c r="D9" s="20"/>
      <c r="E9" s="20">
        <v>5000</v>
      </c>
      <c r="F9" s="20">
        <v>-5000</v>
      </c>
      <c r="G9" s="20"/>
      <c r="H9" s="281">
        <f>F9+G9</f>
        <v>-5000</v>
      </c>
      <c r="I9" s="34">
        <f t="shared" si="0"/>
        <v>0</v>
      </c>
    </row>
    <row r="10" spans="1:9" ht="15.75" customHeight="1">
      <c r="A10" s="572" t="s">
        <v>602</v>
      </c>
      <c r="B10" s="20">
        <v>3000</v>
      </c>
      <c r="C10" s="173" t="s">
        <v>579</v>
      </c>
      <c r="D10" s="20"/>
      <c r="E10" s="20">
        <v>3000</v>
      </c>
      <c r="F10" s="20"/>
      <c r="G10" s="20"/>
      <c r="H10" s="281">
        <f aca="true" t="shared" si="1" ref="H10:H28">F10+G10</f>
        <v>0</v>
      </c>
      <c r="I10" s="34">
        <f t="shared" si="0"/>
        <v>3000</v>
      </c>
    </row>
    <row r="11" spans="1:9" ht="15.75" customHeight="1">
      <c r="A11" s="571" t="s">
        <v>603</v>
      </c>
      <c r="B11" s="20">
        <v>8000</v>
      </c>
      <c r="C11" s="173" t="s">
        <v>579</v>
      </c>
      <c r="D11" s="20"/>
      <c r="E11" s="20">
        <v>8000</v>
      </c>
      <c r="F11" s="20"/>
      <c r="G11" s="20"/>
      <c r="H11" s="281">
        <f t="shared" si="1"/>
        <v>0</v>
      </c>
      <c r="I11" s="34">
        <f t="shared" si="0"/>
        <v>8000</v>
      </c>
    </row>
    <row r="12" spans="1:9" ht="12.75">
      <c r="A12" s="572" t="s">
        <v>604</v>
      </c>
      <c r="B12" s="20">
        <v>7000</v>
      </c>
      <c r="C12" s="173" t="s">
        <v>579</v>
      </c>
      <c r="D12" s="20"/>
      <c r="E12" s="20">
        <v>7000</v>
      </c>
      <c r="F12" s="20"/>
      <c r="G12" s="20"/>
      <c r="H12" s="281">
        <f t="shared" si="1"/>
        <v>0</v>
      </c>
      <c r="I12" s="34">
        <f t="shared" si="0"/>
        <v>7000</v>
      </c>
    </row>
    <row r="13" spans="1:9" ht="15.75" customHeight="1">
      <c r="A13" s="571" t="s">
        <v>605</v>
      </c>
      <c r="B13" s="20">
        <v>5000</v>
      </c>
      <c r="C13" s="173" t="s">
        <v>579</v>
      </c>
      <c r="D13" s="20"/>
      <c r="E13" s="20">
        <v>5000</v>
      </c>
      <c r="F13" s="20">
        <v>-5000</v>
      </c>
      <c r="G13" s="20"/>
      <c r="H13" s="281">
        <f t="shared" si="1"/>
        <v>-5000</v>
      </c>
      <c r="I13" s="34">
        <f t="shared" si="0"/>
        <v>0</v>
      </c>
    </row>
    <row r="14" spans="1:9" ht="15.75" customHeight="1">
      <c r="A14" s="571" t="s">
        <v>606</v>
      </c>
      <c r="B14" s="20">
        <v>3000</v>
      </c>
      <c r="C14" s="173" t="s">
        <v>579</v>
      </c>
      <c r="D14" s="20"/>
      <c r="E14" s="20">
        <v>3000</v>
      </c>
      <c r="F14" s="20"/>
      <c r="G14" s="20"/>
      <c r="H14" s="281">
        <f t="shared" si="1"/>
        <v>0</v>
      </c>
      <c r="I14" s="34">
        <f t="shared" si="0"/>
        <v>3000</v>
      </c>
    </row>
    <row r="15" spans="1:9" ht="15.75" customHeight="1">
      <c r="A15" s="571" t="s">
        <v>607</v>
      </c>
      <c r="B15" s="20">
        <v>1500</v>
      </c>
      <c r="C15" s="173" t="s">
        <v>579</v>
      </c>
      <c r="D15" s="20"/>
      <c r="E15" s="20">
        <v>1500</v>
      </c>
      <c r="F15" s="20"/>
      <c r="G15" s="20">
        <v>-1</v>
      </c>
      <c r="H15" s="281">
        <f t="shared" si="1"/>
        <v>-1</v>
      </c>
      <c r="I15" s="34">
        <f t="shared" si="0"/>
        <v>1499</v>
      </c>
    </row>
    <row r="16" spans="1:9" ht="15.75" customHeight="1">
      <c r="A16" s="571" t="s">
        <v>608</v>
      </c>
      <c r="B16" s="20">
        <v>2000</v>
      </c>
      <c r="C16" s="173" t="s">
        <v>579</v>
      </c>
      <c r="D16" s="20"/>
      <c r="E16" s="20">
        <v>2000</v>
      </c>
      <c r="F16" s="20">
        <v>-2000</v>
      </c>
      <c r="G16" s="20"/>
      <c r="H16" s="281">
        <f t="shared" si="1"/>
        <v>-2000</v>
      </c>
      <c r="I16" s="34">
        <f t="shared" si="0"/>
        <v>0</v>
      </c>
    </row>
    <row r="17" spans="1:9" ht="15.75" customHeight="1">
      <c r="A17" s="571" t="s">
        <v>609</v>
      </c>
      <c r="B17" s="20">
        <v>4500</v>
      </c>
      <c r="C17" s="173" t="s">
        <v>579</v>
      </c>
      <c r="D17" s="20"/>
      <c r="E17" s="20">
        <v>4500</v>
      </c>
      <c r="F17" s="20">
        <v>-4500</v>
      </c>
      <c r="G17" s="20"/>
      <c r="H17" s="281">
        <f t="shared" si="1"/>
        <v>-4500</v>
      </c>
      <c r="I17" s="34">
        <f t="shared" si="0"/>
        <v>0</v>
      </c>
    </row>
    <row r="18" spans="1:9" ht="15.75" customHeight="1">
      <c r="A18" s="571" t="s">
        <v>610</v>
      </c>
      <c r="B18" s="20">
        <v>3600</v>
      </c>
      <c r="C18" s="173" t="s">
        <v>579</v>
      </c>
      <c r="D18" s="20"/>
      <c r="E18" s="20">
        <v>3600</v>
      </c>
      <c r="F18" s="20"/>
      <c r="G18" s="20"/>
      <c r="H18" s="281">
        <f t="shared" si="1"/>
        <v>0</v>
      </c>
      <c r="I18" s="34">
        <f t="shared" si="0"/>
        <v>3600</v>
      </c>
    </row>
    <row r="19" spans="1:9" ht="23.25" customHeight="1">
      <c r="A19" s="571" t="s">
        <v>611</v>
      </c>
      <c r="B19" s="20">
        <v>3800</v>
      </c>
      <c r="C19" s="173" t="s">
        <v>579</v>
      </c>
      <c r="D19" s="20"/>
      <c r="E19" s="20">
        <v>3800</v>
      </c>
      <c r="F19" s="20"/>
      <c r="G19" s="20"/>
      <c r="H19" s="281">
        <f t="shared" si="1"/>
        <v>0</v>
      </c>
      <c r="I19" s="34">
        <f t="shared" si="0"/>
        <v>3800</v>
      </c>
    </row>
    <row r="20" spans="1:9" ht="15.75" customHeight="1">
      <c r="A20" s="172" t="s">
        <v>658</v>
      </c>
      <c r="B20" s="20">
        <v>4317</v>
      </c>
      <c r="C20" s="173" t="s">
        <v>579</v>
      </c>
      <c r="D20" s="20"/>
      <c r="E20" s="20"/>
      <c r="F20" s="20">
        <v>4317</v>
      </c>
      <c r="G20" s="20"/>
      <c r="H20" s="281">
        <f t="shared" si="1"/>
        <v>4317</v>
      </c>
      <c r="I20" s="34">
        <f t="shared" si="0"/>
        <v>4317</v>
      </c>
    </row>
    <row r="21" spans="1:9" ht="15.75" customHeight="1">
      <c r="A21" s="172" t="s">
        <v>659</v>
      </c>
      <c r="B21" s="20">
        <v>610</v>
      </c>
      <c r="C21" s="173" t="s">
        <v>579</v>
      </c>
      <c r="D21" s="20"/>
      <c r="E21" s="20"/>
      <c r="F21" s="20">
        <v>610</v>
      </c>
      <c r="G21" s="20"/>
      <c r="H21" s="281">
        <f t="shared" si="1"/>
        <v>610</v>
      </c>
      <c r="I21" s="34">
        <f aca="true" t="shared" si="2" ref="I21:I27">E21+H21</f>
        <v>610</v>
      </c>
    </row>
    <row r="22" spans="1:9" ht="20.25">
      <c r="A22" s="172" t="s">
        <v>660</v>
      </c>
      <c r="B22" s="20">
        <v>3200</v>
      </c>
      <c r="C22" s="173" t="s">
        <v>579</v>
      </c>
      <c r="D22" s="20"/>
      <c r="E22" s="20"/>
      <c r="F22" s="20">
        <v>3200</v>
      </c>
      <c r="G22" s="20"/>
      <c r="H22" s="281">
        <f t="shared" si="1"/>
        <v>3200</v>
      </c>
      <c r="I22" s="34">
        <f t="shared" si="2"/>
        <v>3200</v>
      </c>
    </row>
    <row r="23" spans="1:9" ht="12.75">
      <c r="A23" s="621" t="s">
        <v>661</v>
      </c>
      <c r="B23" s="20">
        <v>1500</v>
      </c>
      <c r="C23" s="173" t="s">
        <v>579</v>
      </c>
      <c r="D23" s="20"/>
      <c r="E23" s="20"/>
      <c r="F23" s="20">
        <v>1500</v>
      </c>
      <c r="G23" s="20">
        <v>-1500</v>
      </c>
      <c r="H23" s="281">
        <f t="shared" si="1"/>
        <v>0</v>
      </c>
      <c r="I23" s="640">
        <f t="shared" si="2"/>
        <v>0</v>
      </c>
    </row>
    <row r="24" spans="1:9" ht="12.75">
      <c r="A24" s="622" t="s">
        <v>667</v>
      </c>
      <c r="B24" s="20">
        <v>1050</v>
      </c>
      <c r="C24" s="173" t="s">
        <v>579</v>
      </c>
      <c r="D24" s="20"/>
      <c r="E24" s="20"/>
      <c r="F24" s="20"/>
      <c r="G24" s="20">
        <v>1041</v>
      </c>
      <c r="H24" s="281">
        <f t="shared" si="1"/>
        <v>1041</v>
      </c>
      <c r="I24" s="34">
        <f t="shared" si="2"/>
        <v>1041</v>
      </c>
    </row>
    <row r="25" spans="1:9" ht="12.75">
      <c r="A25" s="623" t="s">
        <v>668</v>
      </c>
      <c r="B25" s="20">
        <v>1050</v>
      </c>
      <c r="C25" s="173" t="s">
        <v>579</v>
      </c>
      <c r="D25" s="20"/>
      <c r="E25" s="20"/>
      <c r="F25" s="20"/>
      <c r="G25" s="20">
        <v>1050</v>
      </c>
      <c r="H25" s="281">
        <f t="shared" si="1"/>
        <v>1050</v>
      </c>
      <c r="I25" s="34">
        <f t="shared" si="2"/>
        <v>1050</v>
      </c>
    </row>
    <row r="26" spans="1:9" ht="12.75">
      <c r="A26" s="623" t="s">
        <v>669</v>
      </c>
      <c r="B26" s="20">
        <v>500</v>
      </c>
      <c r="C26" s="173" t="s">
        <v>579</v>
      </c>
      <c r="D26" s="20"/>
      <c r="E26" s="20"/>
      <c r="F26" s="20"/>
      <c r="G26" s="20">
        <v>500</v>
      </c>
      <c r="H26" s="281">
        <f t="shared" si="1"/>
        <v>500</v>
      </c>
      <c r="I26" s="34">
        <f t="shared" si="2"/>
        <v>500</v>
      </c>
    </row>
    <row r="27" spans="1:9" ht="15.75" customHeight="1">
      <c r="A27" s="621" t="s">
        <v>670</v>
      </c>
      <c r="B27" s="20">
        <v>500</v>
      </c>
      <c r="C27" s="173" t="s">
        <v>579</v>
      </c>
      <c r="D27" s="20"/>
      <c r="E27" s="20"/>
      <c r="F27" s="20"/>
      <c r="G27" s="20">
        <v>500</v>
      </c>
      <c r="H27" s="281">
        <f t="shared" si="1"/>
        <v>500</v>
      </c>
      <c r="I27" s="34">
        <f t="shared" si="2"/>
        <v>500</v>
      </c>
    </row>
    <row r="28" spans="1:9" ht="15.75" customHeight="1" thickBot="1">
      <c r="A28" s="35"/>
      <c r="B28" s="21"/>
      <c r="C28" s="174"/>
      <c r="D28" s="21"/>
      <c r="E28" s="21"/>
      <c r="F28" s="21"/>
      <c r="G28" s="21"/>
      <c r="H28" s="281">
        <f t="shared" si="1"/>
        <v>0</v>
      </c>
      <c r="I28" s="36">
        <f>E28+H28</f>
        <v>0</v>
      </c>
    </row>
    <row r="29" spans="1:9" s="39" customFormat="1" ht="18" customHeight="1" thickBot="1">
      <c r="A29" s="58" t="s">
        <v>41</v>
      </c>
      <c r="B29" s="37">
        <f>SUM(B7:B28)</f>
        <v>77127</v>
      </c>
      <c r="C29" s="45"/>
      <c r="D29" s="37">
        <f aca="true" t="shared" si="3" ref="D29:I29">SUM(D7:D28)</f>
        <v>0</v>
      </c>
      <c r="E29" s="37">
        <f t="shared" si="3"/>
        <v>64400</v>
      </c>
      <c r="F29" s="37">
        <f t="shared" si="3"/>
        <v>-16873</v>
      </c>
      <c r="G29" s="37">
        <f t="shared" si="3"/>
        <v>1590</v>
      </c>
      <c r="H29" s="37">
        <f t="shared" si="3"/>
        <v>-15283</v>
      </c>
      <c r="I29" s="38">
        <f t="shared" si="3"/>
        <v>49117</v>
      </c>
    </row>
  </sheetData>
  <sheetProtection/>
  <mergeCells count="2">
    <mergeCell ref="A3:I3"/>
    <mergeCell ref="C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570"/>
  <sheetViews>
    <sheetView zoomScale="115" zoomScaleNormal="115" workbookViewId="0" topLeftCell="A512">
      <selection activeCell="C532" sqref="C532"/>
    </sheetView>
  </sheetViews>
  <sheetFormatPr defaultColWidth="9.375" defaultRowHeight="12" customHeight="1"/>
  <cols>
    <col min="1" max="1" width="37.00390625" style="27" customWidth="1"/>
    <col min="2" max="2" width="18.625" style="26" customWidth="1"/>
    <col min="3" max="3" width="20.50390625" style="26" customWidth="1"/>
    <col min="4" max="4" width="15.75390625" style="26" customWidth="1"/>
    <col min="5" max="5" width="13.75390625" style="26" customWidth="1"/>
    <col min="6" max="7" width="15.75390625" style="26" customWidth="1"/>
    <col min="8" max="8" width="13.75390625" style="26" customWidth="1"/>
    <col min="9" max="9" width="15.75390625" style="33" customWidth="1"/>
    <col min="10" max="10" width="7.125" style="26" customWidth="1"/>
    <col min="11" max="11" width="12.75390625" style="26" customWidth="1"/>
    <col min="12" max="12" width="13.75390625" style="26" customWidth="1"/>
    <col min="13" max="16384" width="9.375" style="26" customWidth="1"/>
  </cols>
  <sheetData>
    <row r="1" spans="1:10" ht="24.75" customHeight="1">
      <c r="A1" s="788"/>
      <c r="B1" s="788"/>
      <c r="C1" s="788"/>
      <c r="D1" s="788"/>
      <c r="E1" s="788"/>
      <c r="F1" s="788"/>
      <c r="G1" s="788"/>
      <c r="H1" s="788"/>
      <c r="I1" s="788"/>
      <c r="J1" s="689" t="str">
        <f>CONCATENATE("5. melléklet ",RM_ALAPADATOK!A7," ",RM_ALAPADATOK!B7," ",RM_ALAPADATOK!C7," ",RM_ALAPADATOK!D7," ",RM_ALAPADATOK!E7," ",RM_ALAPADATOK!F7," ",RM_ALAPADATOK!G7," ",RM_ALAPADATOK!H7)</f>
        <v>5. melléklet a 3 / 2020 ( III.11. ) önkormányzati rendelethez</v>
      </c>
    </row>
    <row r="2" spans="1:10" ht="15">
      <c r="A2" s="777" t="s">
        <v>550</v>
      </c>
      <c r="B2" s="777"/>
      <c r="C2" s="777"/>
      <c r="D2" s="777"/>
      <c r="E2" s="777"/>
      <c r="F2" s="777"/>
      <c r="G2" s="777"/>
      <c r="H2" s="777"/>
      <c r="I2" s="777"/>
      <c r="J2" s="689"/>
    </row>
    <row r="3" spans="1:10" ht="14.25" thickBot="1">
      <c r="A3" s="465"/>
      <c r="B3" s="465"/>
      <c r="C3" s="465"/>
      <c r="D3" s="465"/>
      <c r="E3" s="465"/>
      <c r="F3" s="465"/>
      <c r="G3" s="465"/>
      <c r="H3" s="778" t="str">
        <f>H13</f>
        <v>Forintban!</v>
      </c>
      <c r="I3" s="778"/>
      <c r="J3" s="689"/>
    </row>
    <row r="4" spans="1:10" ht="19.5" customHeight="1" thickBot="1">
      <c r="A4" s="779" t="s">
        <v>551</v>
      </c>
      <c r="B4" s="780"/>
      <c r="C4" s="780"/>
      <c r="D4" s="780"/>
      <c r="E4" s="780"/>
      <c r="F4" s="781"/>
      <c r="G4" s="466" t="s">
        <v>552</v>
      </c>
      <c r="H4" s="466" t="s">
        <v>526</v>
      </c>
      <c r="I4" s="466" t="s">
        <v>527</v>
      </c>
      <c r="J4" s="689"/>
    </row>
    <row r="5" spans="1:10" ht="19.5" customHeight="1">
      <c r="A5" s="782"/>
      <c r="B5" s="783"/>
      <c r="C5" s="783"/>
      <c r="D5" s="783"/>
      <c r="E5" s="783"/>
      <c r="F5" s="784"/>
      <c r="G5" s="467"/>
      <c r="H5" s="468"/>
      <c r="I5" s="547">
        <f>G5+H5</f>
        <v>0</v>
      </c>
      <c r="J5" s="689"/>
    </row>
    <row r="6" spans="1:10" ht="19.5" customHeight="1" thickBot="1">
      <c r="A6" s="790"/>
      <c r="B6" s="791"/>
      <c r="C6" s="791"/>
      <c r="D6" s="791"/>
      <c r="E6" s="791"/>
      <c r="F6" s="792"/>
      <c r="G6" s="469"/>
      <c r="H6" s="470"/>
      <c r="I6" s="548">
        <f>G6+H6</f>
        <v>0</v>
      </c>
      <c r="J6" s="689"/>
    </row>
    <row r="7" spans="1:10" ht="19.5" customHeight="1" thickBot="1">
      <c r="A7" s="793" t="s">
        <v>553</v>
      </c>
      <c r="B7" s="794"/>
      <c r="C7" s="794"/>
      <c r="D7" s="794"/>
      <c r="E7" s="794"/>
      <c r="F7" s="795"/>
      <c r="G7" s="471">
        <f>SUM(G5:G6)</f>
        <v>0</v>
      </c>
      <c r="H7" s="471">
        <f>SUM(H5:H6)</f>
        <v>0</v>
      </c>
      <c r="I7" s="498">
        <f>SUM(I5:I6)</f>
        <v>0</v>
      </c>
      <c r="J7" s="689"/>
    </row>
    <row r="8" spans="1:10" ht="19.5" customHeight="1">
      <c r="A8" s="472"/>
      <c r="B8" s="472"/>
      <c r="C8" s="472"/>
      <c r="D8" s="472"/>
      <c r="E8" s="472"/>
      <c r="F8" s="472"/>
      <c r="G8" s="473"/>
      <c r="H8" s="473"/>
      <c r="I8" s="526"/>
      <c r="J8" s="689"/>
    </row>
    <row r="9" spans="1:10" ht="19.5" customHeight="1">
      <c r="A9" s="789" t="s">
        <v>519</v>
      </c>
      <c r="B9" s="789"/>
      <c r="C9" s="789"/>
      <c r="D9" s="789"/>
      <c r="E9" s="789"/>
      <c r="F9" s="789"/>
      <c r="G9" s="789"/>
      <c r="H9" s="789"/>
      <c r="I9" s="789"/>
      <c r="J9" s="689"/>
    </row>
    <row r="10" spans="1:10" ht="15">
      <c r="A10" s="786" t="s">
        <v>520</v>
      </c>
      <c r="B10" s="787"/>
      <c r="C10" s="787"/>
      <c r="D10" s="787"/>
      <c r="E10" s="787"/>
      <c r="F10" s="787"/>
      <c r="G10" s="787"/>
      <c r="H10" s="787"/>
      <c r="I10" s="787"/>
      <c r="J10" s="689"/>
    </row>
    <row r="11" spans="1:10" ht="14.25" customHeight="1">
      <c r="A11" s="472"/>
      <c r="B11" s="472"/>
      <c r="C11" s="472"/>
      <c r="D11" s="472"/>
      <c r="E11" s="472"/>
      <c r="F11" s="472"/>
      <c r="G11" s="473"/>
      <c r="H11" s="473"/>
      <c r="I11" s="473"/>
      <c r="J11" s="689"/>
    </row>
    <row r="12" spans="1:10" ht="26.25" customHeight="1">
      <c r="A12" s="724" t="s">
        <v>646</v>
      </c>
      <c r="B12" s="724"/>
      <c r="C12" s="677" t="s">
        <v>647</v>
      </c>
      <c r="D12" s="678"/>
      <c r="E12" s="678"/>
      <c r="F12" s="553"/>
      <c r="J12" s="689"/>
    </row>
    <row r="13" spans="1:10" ht="14.25" thickBot="1">
      <c r="A13" s="439"/>
      <c r="B13" s="439"/>
      <c r="C13" s="439"/>
      <c r="D13" s="439"/>
      <c r="E13" s="439"/>
      <c r="F13" s="439"/>
      <c r="G13" s="439"/>
      <c r="H13" s="723" t="s">
        <v>425</v>
      </c>
      <c r="I13" s="723"/>
      <c r="J13" s="689"/>
    </row>
    <row r="14" spans="1:10" ht="13.5" customHeight="1" thickBot="1">
      <c r="A14" s="765" t="s">
        <v>521</v>
      </c>
      <c r="B14" s="767" t="s">
        <v>522</v>
      </c>
      <c r="C14" s="768"/>
      <c r="D14" s="768"/>
      <c r="E14" s="768"/>
      <c r="F14" s="768"/>
      <c r="G14" s="768"/>
      <c r="H14" s="768"/>
      <c r="I14" s="769"/>
      <c r="J14" s="689"/>
    </row>
    <row r="15" spans="1:10" ht="13.5" customHeight="1" thickBot="1">
      <c r="A15" s="710"/>
      <c r="B15" s="709" t="s">
        <v>523</v>
      </c>
      <c r="C15" s="712" t="s">
        <v>524</v>
      </c>
      <c r="D15" s="772"/>
      <c r="E15" s="772"/>
      <c r="F15" s="772"/>
      <c r="G15" s="772"/>
      <c r="H15" s="772"/>
      <c r="I15" s="773"/>
      <c r="J15" s="689"/>
    </row>
    <row r="16" spans="1:10" ht="12.75" customHeight="1" thickBot="1">
      <c r="A16" s="710"/>
      <c r="B16" s="770"/>
      <c r="C16" s="709" t="str">
        <f>CONCATENATE(RM_TARTALOMJEGYZÉK!A1,". előtti  forrás, kiadás")</f>
        <v>2020. előtti  forrás, kiadás</v>
      </c>
      <c r="D16" s="440" t="s">
        <v>525</v>
      </c>
      <c r="E16" s="440" t="s">
        <v>526</v>
      </c>
      <c r="F16" s="441" t="s">
        <v>527</v>
      </c>
      <c r="G16" s="441" t="s">
        <v>525</v>
      </c>
      <c r="H16" s="441" t="s">
        <v>526</v>
      </c>
      <c r="I16" s="441" t="s">
        <v>527</v>
      </c>
      <c r="J16" s="689"/>
    </row>
    <row r="17" spans="1:10" ht="13.5" thickBot="1">
      <c r="A17" s="766"/>
      <c r="B17" s="771"/>
      <c r="C17" s="771"/>
      <c r="D17" s="716" t="str">
        <f>CONCATENATE(RM_TARTALOMJEGYZÉK!$A$1,". évi")</f>
        <v>2020. évi</v>
      </c>
      <c r="E17" s="717"/>
      <c r="F17" s="785"/>
      <c r="G17" s="716" t="str">
        <f>CONCATENATE(RM_TARTALOMJEGYZÉK!$A$1,". után")</f>
        <v>2020. után</v>
      </c>
      <c r="H17" s="717"/>
      <c r="I17" s="785"/>
      <c r="J17" s="689"/>
    </row>
    <row r="18" spans="1:10" ht="13.5" thickBot="1">
      <c r="A18" s="442" t="s">
        <v>343</v>
      </c>
      <c r="B18" s="443" t="s">
        <v>572</v>
      </c>
      <c r="C18" s="444" t="s">
        <v>345</v>
      </c>
      <c r="D18" s="445" t="s">
        <v>347</v>
      </c>
      <c r="E18" s="445" t="s">
        <v>346</v>
      </c>
      <c r="F18" s="444" t="s">
        <v>528</v>
      </c>
      <c r="G18" s="444" t="s">
        <v>349</v>
      </c>
      <c r="H18" s="444" t="s">
        <v>350</v>
      </c>
      <c r="I18" s="446" t="s">
        <v>529</v>
      </c>
      <c r="J18" s="689"/>
    </row>
    <row r="19" spans="1:10" ht="12.75">
      <c r="A19" s="447" t="s">
        <v>530</v>
      </c>
      <c r="B19" s="528">
        <f aca="true" t="shared" si="0" ref="B19:B24">C19+F19+I19</f>
        <v>0</v>
      </c>
      <c r="C19" s="499"/>
      <c r="D19" s="529"/>
      <c r="E19" s="530">
        <f aca="true" t="shared" si="1" ref="E19:E24">H36</f>
        <v>0</v>
      </c>
      <c r="F19" s="531">
        <f aca="true" t="shared" si="2" ref="F19:F24">D19+E19</f>
        <v>0</v>
      </c>
      <c r="G19" s="529"/>
      <c r="H19" s="532">
        <f aca="true" t="shared" si="3" ref="H19:H24">H53</f>
        <v>0</v>
      </c>
      <c r="I19" s="533">
        <f aca="true" t="shared" si="4" ref="I19:I24">G19+H19</f>
        <v>0</v>
      </c>
      <c r="J19" s="689"/>
    </row>
    <row r="20" spans="1:10" ht="12.75">
      <c r="A20" s="448" t="s">
        <v>531</v>
      </c>
      <c r="B20" s="534">
        <f t="shared" si="0"/>
        <v>0</v>
      </c>
      <c r="C20" s="535"/>
      <c r="D20" s="535"/>
      <c r="E20" s="536">
        <f t="shared" si="1"/>
        <v>0</v>
      </c>
      <c r="F20" s="537">
        <f t="shared" si="2"/>
        <v>0</v>
      </c>
      <c r="G20" s="535"/>
      <c r="H20" s="538">
        <f t="shared" si="3"/>
        <v>0</v>
      </c>
      <c r="I20" s="539">
        <f t="shared" si="4"/>
        <v>0</v>
      </c>
      <c r="J20" s="689"/>
    </row>
    <row r="21" spans="1:10" ht="12.75">
      <c r="A21" s="449" t="s">
        <v>532</v>
      </c>
      <c r="B21" s="540">
        <v>267091339</v>
      </c>
      <c r="C21" s="541">
        <v>254091339</v>
      </c>
      <c r="D21" s="591">
        <v>13000000</v>
      </c>
      <c r="E21" s="536">
        <f t="shared" si="1"/>
        <v>0</v>
      </c>
      <c r="F21" s="539">
        <f t="shared" si="2"/>
        <v>13000000</v>
      </c>
      <c r="G21" s="541"/>
      <c r="H21" s="538">
        <f t="shared" si="3"/>
        <v>0</v>
      </c>
      <c r="I21" s="539">
        <f t="shared" si="4"/>
        <v>0</v>
      </c>
      <c r="J21" s="689"/>
    </row>
    <row r="22" spans="1:10" ht="12.75">
      <c r="A22" s="449" t="s">
        <v>533</v>
      </c>
      <c r="B22" s="540">
        <f t="shared" si="0"/>
        <v>0</v>
      </c>
      <c r="C22" s="541"/>
      <c r="D22" s="591"/>
      <c r="E22" s="536">
        <f t="shared" si="1"/>
        <v>0</v>
      </c>
      <c r="F22" s="539">
        <f t="shared" si="2"/>
        <v>0</v>
      </c>
      <c r="G22" s="541"/>
      <c r="H22" s="538">
        <f t="shared" si="3"/>
        <v>0</v>
      </c>
      <c r="I22" s="539">
        <f t="shared" si="4"/>
        <v>0</v>
      </c>
      <c r="J22" s="689"/>
    </row>
    <row r="23" spans="1:10" ht="12.75">
      <c r="A23" s="449" t="s">
        <v>534</v>
      </c>
      <c r="B23" s="540">
        <f t="shared" si="0"/>
        <v>6096404</v>
      </c>
      <c r="C23" s="541"/>
      <c r="D23" s="589">
        <v>6096404</v>
      </c>
      <c r="E23" s="536">
        <f t="shared" si="1"/>
        <v>0</v>
      </c>
      <c r="F23" s="539">
        <f t="shared" si="2"/>
        <v>6096404</v>
      </c>
      <c r="G23" s="541"/>
      <c r="H23" s="538">
        <f t="shared" si="3"/>
        <v>0</v>
      </c>
      <c r="I23" s="539">
        <f t="shared" si="4"/>
        <v>0</v>
      </c>
      <c r="J23" s="689"/>
    </row>
    <row r="24" spans="1:10" ht="13.5" thickBot="1">
      <c r="A24" s="449" t="s">
        <v>535</v>
      </c>
      <c r="B24" s="540">
        <f t="shared" si="0"/>
        <v>5155596</v>
      </c>
      <c r="C24" s="541"/>
      <c r="D24" s="589">
        <v>5155596</v>
      </c>
      <c r="E24" s="536">
        <f t="shared" si="1"/>
        <v>0</v>
      </c>
      <c r="F24" s="539">
        <f t="shared" si="2"/>
        <v>5155596</v>
      </c>
      <c r="G24" s="541"/>
      <c r="H24" s="538">
        <f t="shared" si="3"/>
        <v>0</v>
      </c>
      <c r="I24" s="539">
        <f t="shared" si="4"/>
        <v>0</v>
      </c>
      <c r="J24" s="689"/>
    </row>
    <row r="25" spans="1:10" ht="13.5" thickBot="1">
      <c r="A25" s="450" t="s">
        <v>536</v>
      </c>
      <c r="B25" s="461">
        <f aca="true" t="shared" si="5" ref="B25:I25">B19+SUM(B21:B24)</f>
        <v>278343339</v>
      </c>
      <c r="C25" s="461">
        <f t="shared" si="5"/>
        <v>254091339</v>
      </c>
      <c r="D25" s="461">
        <f t="shared" si="5"/>
        <v>24252000</v>
      </c>
      <c r="E25" s="461">
        <f t="shared" si="5"/>
        <v>0</v>
      </c>
      <c r="F25" s="461">
        <f t="shared" si="5"/>
        <v>24252000</v>
      </c>
      <c r="G25" s="461">
        <f t="shared" si="5"/>
        <v>0</v>
      </c>
      <c r="H25" s="461">
        <f t="shared" si="5"/>
        <v>0</v>
      </c>
      <c r="I25" s="542">
        <f t="shared" si="5"/>
        <v>0</v>
      </c>
      <c r="J25" s="689"/>
    </row>
    <row r="26" spans="1:10" ht="12.75">
      <c r="A26" s="451" t="s">
        <v>537</v>
      </c>
      <c r="B26" s="528">
        <f>C26+F26+I26</f>
        <v>0</v>
      </c>
      <c r="C26" s="529"/>
      <c r="D26" s="529"/>
      <c r="E26" s="530">
        <f>H44</f>
        <v>0</v>
      </c>
      <c r="F26" s="530">
        <f>D26+E26</f>
        <v>0</v>
      </c>
      <c r="G26" s="529"/>
      <c r="H26" s="530">
        <f>H61</f>
        <v>0</v>
      </c>
      <c r="I26" s="533">
        <f>G26+H26</f>
        <v>0</v>
      </c>
      <c r="J26" s="689"/>
    </row>
    <row r="27" spans="1:10" ht="12.75">
      <c r="A27" s="452" t="s">
        <v>538</v>
      </c>
      <c r="B27" s="590">
        <f>C27+D27+E27</f>
        <v>252728000</v>
      </c>
      <c r="C27" s="591">
        <v>235586000</v>
      </c>
      <c r="D27" s="591">
        <v>17142000</v>
      </c>
      <c r="E27" s="538">
        <f>H45</f>
        <v>0</v>
      </c>
      <c r="F27" s="538">
        <f>D27+E27</f>
        <v>17142000</v>
      </c>
      <c r="G27" s="541"/>
      <c r="H27" s="538">
        <f>H61</f>
        <v>0</v>
      </c>
      <c r="I27" s="539">
        <f>G27+H27</f>
        <v>0</v>
      </c>
      <c r="J27" s="689"/>
    </row>
    <row r="28" spans="1:10" ht="12.75">
      <c r="A28" s="452" t="s">
        <v>539</v>
      </c>
      <c r="B28" s="590">
        <f>C28+D28+E28</f>
        <v>14363339</v>
      </c>
      <c r="C28" s="591">
        <v>12408935</v>
      </c>
      <c r="D28" s="591">
        <v>1954404</v>
      </c>
      <c r="E28" s="538">
        <f>H46</f>
        <v>0</v>
      </c>
      <c r="F28" s="538">
        <f>D28+E28</f>
        <v>1954404</v>
      </c>
      <c r="G28" s="541"/>
      <c r="H28" s="538">
        <f>H62</f>
        <v>0</v>
      </c>
      <c r="I28" s="539">
        <f>G28+H28</f>
        <v>0</v>
      </c>
      <c r="J28" s="689"/>
    </row>
    <row r="29" spans="1:10" ht="12.75">
      <c r="A29" s="452" t="s">
        <v>540</v>
      </c>
      <c r="B29" s="590">
        <f>C29+D29+E29</f>
        <v>0</v>
      </c>
      <c r="C29" s="541"/>
      <c r="D29" s="591"/>
      <c r="E29" s="538">
        <f>H47</f>
        <v>0</v>
      </c>
      <c r="F29" s="538">
        <f>D29+E29</f>
        <v>0</v>
      </c>
      <c r="G29" s="541"/>
      <c r="H29" s="538">
        <f>H63</f>
        <v>0</v>
      </c>
      <c r="I29" s="539">
        <f>G29+H29</f>
        <v>0</v>
      </c>
      <c r="J29" s="689"/>
    </row>
    <row r="30" spans="1:10" ht="13.5" thickBot="1">
      <c r="A30" s="593" t="s">
        <v>650</v>
      </c>
      <c r="B30" s="594">
        <f>C30+D30+E30</f>
        <v>5155596</v>
      </c>
      <c r="C30" s="544"/>
      <c r="D30" s="595">
        <v>5155596</v>
      </c>
      <c r="E30" s="538">
        <f>H48</f>
        <v>0</v>
      </c>
      <c r="F30" s="545">
        <f>D30+E30</f>
        <v>5155596</v>
      </c>
      <c r="G30" s="544"/>
      <c r="H30" s="538">
        <f>H64</f>
        <v>0</v>
      </c>
      <c r="I30" s="546">
        <f>G30+H30</f>
        <v>0</v>
      </c>
      <c r="J30" s="689"/>
    </row>
    <row r="31" spans="1:10" ht="13.5" thickBot="1">
      <c r="A31" s="454" t="s">
        <v>541</v>
      </c>
      <c r="B31" s="461">
        <f aca="true" t="shared" si="6" ref="B31:I31">SUM(B26:B30)</f>
        <v>272246935</v>
      </c>
      <c r="C31" s="461">
        <f t="shared" si="6"/>
        <v>247994935</v>
      </c>
      <c r="D31" s="461">
        <f t="shared" si="6"/>
        <v>24252000</v>
      </c>
      <c r="E31" s="461">
        <f t="shared" si="6"/>
        <v>0</v>
      </c>
      <c r="F31" s="461">
        <f t="shared" si="6"/>
        <v>24252000</v>
      </c>
      <c r="G31" s="461">
        <f t="shared" si="6"/>
        <v>0</v>
      </c>
      <c r="H31" s="461">
        <f t="shared" si="6"/>
        <v>0</v>
      </c>
      <c r="I31" s="542">
        <f t="shared" si="6"/>
        <v>0</v>
      </c>
      <c r="J31" s="689"/>
    </row>
    <row r="32" spans="1:10" ht="12" customHeight="1">
      <c r="A32" s="696" t="s">
        <v>542</v>
      </c>
      <c r="B32" s="696"/>
      <c r="C32" s="696"/>
      <c r="D32" s="696"/>
      <c r="E32" s="696"/>
      <c r="F32" s="696"/>
      <c r="G32" s="696"/>
      <c r="H32" s="696"/>
      <c r="I32" s="696"/>
      <c r="J32" s="474"/>
    </row>
    <row r="33" spans="1:10" ht="2.25" customHeight="1">
      <c r="A33" s="455"/>
      <c r="B33" s="456"/>
      <c r="C33" s="456"/>
      <c r="D33" s="456"/>
      <c r="E33" s="456"/>
      <c r="F33" s="456"/>
      <c r="G33" s="456"/>
      <c r="H33" s="456"/>
      <c r="I33" s="457"/>
      <c r="J33" s="474"/>
    </row>
    <row r="34" spans="1:10" ht="12" customHeight="1" thickBot="1">
      <c r="A34" s="698" t="str">
        <f>CONCATENATE(RM_TARTALOMJEGYZÉK!A1,". évi költségvetést érintő módosítások")</f>
        <v>2020. évi költségvetést érintő módosítások</v>
      </c>
      <c r="B34" s="699"/>
      <c r="C34" s="699"/>
      <c r="D34" s="699"/>
      <c r="E34" s="699"/>
      <c r="F34" s="699"/>
      <c r="G34" s="699"/>
      <c r="H34" s="699"/>
      <c r="I34" s="699"/>
      <c r="J34" s="474"/>
    </row>
    <row r="35" spans="1:10" ht="12" customHeight="1" thickBot="1">
      <c r="A35" s="458" t="s">
        <v>521</v>
      </c>
      <c r="B35" s="459" t="s">
        <v>543</v>
      </c>
      <c r="C35" s="459" t="s">
        <v>544</v>
      </c>
      <c r="D35" s="459" t="s">
        <v>545</v>
      </c>
      <c r="E35" s="459" t="s">
        <v>546</v>
      </c>
      <c r="F35" s="459" t="s">
        <v>547</v>
      </c>
      <c r="G35" s="488" t="s">
        <v>548</v>
      </c>
      <c r="H35" s="681" t="s">
        <v>549</v>
      </c>
      <c r="I35" s="682"/>
      <c r="J35" s="474"/>
    </row>
    <row r="36" spans="1:10" ht="12" customHeight="1">
      <c r="A36" s="447" t="s">
        <v>530</v>
      </c>
      <c r="B36" s="499"/>
      <c r="C36" s="499"/>
      <c r="D36" s="499"/>
      <c r="E36" s="499"/>
      <c r="F36" s="500"/>
      <c r="G36" s="515"/>
      <c r="H36" s="683">
        <f aca="true" t="shared" si="7" ref="H36:H41">SUM(B36:G36)</f>
        <v>0</v>
      </c>
      <c r="I36" s="684"/>
      <c r="J36" s="474"/>
    </row>
    <row r="37" spans="1:10" ht="12" customHeight="1">
      <c r="A37" s="448" t="s">
        <v>531</v>
      </c>
      <c r="B37" s="502"/>
      <c r="C37" s="502"/>
      <c r="D37" s="502"/>
      <c r="E37" s="502"/>
      <c r="F37" s="503"/>
      <c r="G37" s="513"/>
      <c r="H37" s="685">
        <f t="shared" si="7"/>
        <v>0</v>
      </c>
      <c r="I37" s="686"/>
      <c r="J37" s="474"/>
    </row>
    <row r="38" spans="1:10" ht="12" customHeight="1">
      <c r="A38" s="449" t="s">
        <v>532</v>
      </c>
      <c r="B38" s="502"/>
      <c r="C38" s="502"/>
      <c r="D38" s="502"/>
      <c r="E38" s="502"/>
      <c r="F38" s="503"/>
      <c r="G38" s="513"/>
      <c r="H38" s="685">
        <f t="shared" si="7"/>
        <v>0</v>
      </c>
      <c r="I38" s="686"/>
      <c r="J38" s="474"/>
    </row>
    <row r="39" spans="1:10" ht="12" customHeight="1">
      <c r="A39" s="449" t="s">
        <v>533</v>
      </c>
      <c r="B39" s="502"/>
      <c r="C39" s="502"/>
      <c r="D39" s="502"/>
      <c r="E39" s="502"/>
      <c r="F39" s="503"/>
      <c r="G39" s="513"/>
      <c r="H39" s="685">
        <f t="shared" si="7"/>
        <v>0</v>
      </c>
      <c r="I39" s="686"/>
      <c r="J39" s="474"/>
    </row>
    <row r="40" spans="1:10" ht="12" customHeight="1">
      <c r="A40" s="449" t="s">
        <v>534</v>
      </c>
      <c r="B40" s="502"/>
      <c r="C40" s="502"/>
      <c r="D40" s="502"/>
      <c r="E40" s="502"/>
      <c r="F40" s="503"/>
      <c r="G40" s="513"/>
      <c r="H40" s="685">
        <f t="shared" si="7"/>
        <v>0</v>
      </c>
      <c r="I40" s="686"/>
      <c r="J40" s="474"/>
    </row>
    <row r="41" spans="1:10" ht="12" customHeight="1" thickBot="1">
      <c r="A41" s="449" t="s">
        <v>535</v>
      </c>
      <c r="B41" s="505"/>
      <c r="C41" s="505"/>
      <c r="D41" s="505"/>
      <c r="E41" s="505"/>
      <c r="F41" s="506"/>
      <c r="G41" s="514"/>
      <c r="H41" s="687">
        <f t="shared" si="7"/>
        <v>0</v>
      </c>
      <c r="I41" s="688"/>
      <c r="J41" s="474"/>
    </row>
    <row r="42" spans="1:10" ht="12" customHeight="1" thickBot="1">
      <c r="A42" s="460" t="s">
        <v>510</v>
      </c>
      <c r="B42" s="461">
        <f aca="true" t="shared" si="8" ref="B42:I42">B36+SUM(B38:B41)</f>
        <v>0</v>
      </c>
      <c r="C42" s="461">
        <f t="shared" si="8"/>
        <v>0</v>
      </c>
      <c r="D42" s="461">
        <f t="shared" si="8"/>
        <v>0</v>
      </c>
      <c r="E42" s="461">
        <f t="shared" si="8"/>
        <v>0</v>
      </c>
      <c r="F42" s="461">
        <f t="shared" si="8"/>
        <v>0</v>
      </c>
      <c r="G42" s="527">
        <f t="shared" si="8"/>
        <v>0</v>
      </c>
      <c r="H42" s="690">
        <f t="shared" si="8"/>
        <v>0</v>
      </c>
      <c r="I42" s="691">
        <f t="shared" si="8"/>
        <v>0</v>
      </c>
      <c r="J42" s="474"/>
    </row>
    <row r="43" spans="1:10" ht="12" customHeight="1" thickBot="1">
      <c r="A43" s="458" t="s">
        <v>36</v>
      </c>
      <c r="B43" s="462" t="s">
        <v>543</v>
      </c>
      <c r="C43" s="462" t="s">
        <v>544</v>
      </c>
      <c r="D43" s="462" t="s">
        <v>545</v>
      </c>
      <c r="E43" s="462" t="s">
        <v>546</v>
      </c>
      <c r="F43" s="462" t="s">
        <v>547</v>
      </c>
      <c r="G43" s="483" t="s">
        <v>548</v>
      </c>
      <c r="H43" s="700" t="s">
        <v>549</v>
      </c>
      <c r="I43" s="701"/>
      <c r="J43" s="474"/>
    </row>
    <row r="44" spans="1:10" ht="12" customHeight="1">
      <c r="A44" s="451" t="s">
        <v>537</v>
      </c>
      <c r="B44" s="508"/>
      <c r="C44" s="508"/>
      <c r="D44" s="508"/>
      <c r="E44" s="508"/>
      <c r="F44" s="509"/>
      <c r="G44" s="512"/>
      <c r="H44" s="694">
        <f>SUM(B44:G44)</f>
        <v>0</v>
      </c>
      <c r="I44" s="695"/>
      <c r="J44" s="474"/>
    </row>
    <row r="45" spans="1:10" ht="12" customHeight="1">
      <c r="A45" s="452" t="s">
        <v>538</v>
      </c>
      <c r="B45" s="502"/>
      <c r="C45" s="502"/>
      <c r="D45" s="502"/>
      <c r="E45" s="502"/>
      <c r="F45" s="503"/>
      <c r="G45" s="513"/>
      <c r="H45" s="685">
        <f>SUM(B45:G45)</f>
        <v>0</v>
      </c>
      <c r="I45" s="686"/>
      <c r="J45" s="474"/>
    </row>
    <row r="46" spans="1:10" ht="12" customHeight="1">
      <c r="A46" s="452" t="s">
        <v>539</v>
      </c>
      <c r="B46" s="502"/>
      <c r="C46" s="502"/>
      <c r="D46" s="502"/>
      <c r="E46" s="502"/>
      <c r="F46" s="503"/>
      <c r="G46" s="513"/>
      <c r="H46" s="685">
        <f>SUM(B46:G46)</f>
        <v>0</v>
      </c>
      <c r="I46" s="686"/>
      <c r="J46" s="474"/>
    </row>
    <row r="47" spans="1:10" ht="12" customHeight="1">
      <c r="A47" s="452" t="s">
        <v>540</v>
      </c>
      <c r="B47" s="502"/>
      <c r="C47" s="502"/>
      <c r="D47" s="502"/>
      <c r="E47" s="502"/>
      <c r="F47" s="503"/>
      <c r="G47" s="513"/>
      <c r="H47" s="685">
        <f>SUM(B47:G47)</f>
        <v>0</v>
      </c>
      <c r="I47" s="686"/>
      <c r="J47" s="474"/>
    </row>
    <row r="48" spans="1:10" ht="12" customHeight="1" thickBot="1">
      <c r="A48" s="453"/>
      <c r="B48" s="505"/>
      <c r="C48" s="505"/>
      <c r="D48" s="505"/>
      <c r="E48" s="505"/>
      <c r="F48" s="506"/>
      <c r="G48" s="514"/>
      <c r="H48" s="687">
        <f>SUM(B48:G48)</f>
        <v>0</v>
      </c>
      <c r="I48" s="688"/>
      <c r="J48" s="474"/>
    </row>
    <row r="49" spans="1:10" ht="12" customHeight="1" thickBot="1">
      <c r="A49" s="460" t="s">
        <v>510</v>
      </c>
      <c r="B49" s="461">
        <f>SUM(B44:B48)</f>
        <v>0</v>
      </c>
      <c r="C49" s="461">
        <f aca="true" t="shared" si="9" ref="C49:I49">SUM(C44:C48)</f>
        <v>0</v>
      </c>
      <c r="D49" s="461">
        <f t="shared" si="9"/>
        <v>0</v>
      </c>
      <c r="E49" s="461">
        <f t="shared" si="9"/>
        <v>0</v>
      </c>
      <c r="F49" s="461">
        <f t="shared" si="9"/>
        <v>0</v>
      </c>
      <c r="G49" s="527">
        <f t="shared" si="9"/>
        <v>0</v>
      </c>
      <c r="H49" s="690">
        <f t="shared" si="9"/>
        <v>0</v>
      </c>
      <c r="I49" s="691">
        <f t="shared" si="9"/>
        <v>0</v>
      </c>
      <c r="J49" s="474"/>
    </row>
    <row r="50" spans="1:10" ht="2.25" customHeight="1">
      <c r="A50" s="696"/>
      <c r="B50" s="697"/>
      <c r="C50" s="697"/>
      <c r="D50" s="697"/>
      <c r="E50" s="697"/>
      <c r="F50" s="697"/>
      <c r="G50" s="697"/>
      <c r="H50" s="697"/>
      <c r="I50" s="697"/>
      <c r="J50" s="463"/>
    </row>
    <row r="51" spans="1:10" ht="12" customHeight="1" thickBot="1">
      <c r="A51" s="698" t="str">
        <f>CONCATENATE(RM_TARTALOMJEGYZÉK!A1,". utáni  költségvetést érintő módosítások")</f>
        <v>2020. utáni  költségvetést érintő módosítások</v>
      </c>
      <c r="B51" s="699"/>
      <c r="C51" s="699"/>
      <c r="D51" s="699"/>
      <c r="E51" s="699"/>
      <c r="F51" s="699"/>
      <c r="G51" s="699"/>
      <c r="H51" s="699"/>
      <c r="I51" s="699"/>
      <c r="J51" s="463"/>
    </row>
    <row r="52" spans="1:10" ht="12" customHeight="1" thickBot="1">
      <c r="A52" s="458" t="s">
        <v>521</v>
      </c>
      <c r="B52" s="459" t="s">
        <v>543</v>
      </c>
      <c r="C52" s="459" t="s">
        <v>544</v>
      </c>
      <c r="D52" s="459" t="s">
        <v>545</v>
      </c>
      <c r="E52" s="459" t="s">
        <v>546</v>
      </c>
      <c r="F52" s="459" t="s">
        <v>547</v>
      </c>
      <c r="G52" s="459" t="s">
        <v>548</v>
      </c>
      <c r="H52" s="692" t="s">
        <v>549</v>
      </c>
      <c r="I52" s="693"/>
      <c r="J52" s="463"/>
    </row>
    <row r="53" spans="1:10" ht="12" customHeight="1">
      <c r="A53" s="447" t="s">
        <v>530</v>
      </c>
      <c r="B53" s="508"/>
      <c r="C53" s="508"/>
      <c r="D53" s="508"/>
      <c r="E53" s="508"/>
      <c r="F53" s="509"/>
      <c r="G53" s="509"/>
      <c r="H53" s="694">
        <f aca="true" t="shared" si="10" ref="H53:H58">SUM(B53:G53)</f>
        <v>0</v>
      </c>
      <c r="I53" s="695"/>
      <c r="J53" s="463"/>
    </row>
    <row r="54" spans="1:10" ht="12" customHeight="1">
      <c r="A54" s="448" t="s">
        <v>531</v>
      </c>
      <c r="B54" s="502"/>
      <c r="C54" s="502"/>
      <c r="D54" s="502"/>
      <c r="E54" s="502"/>
      <c r="F54" s="503"/>
      <c r="G54" s="510"/>
      <c r="H54" s="685">
        <f t="shared" si="10"/>
        <v>0</v>
      </c>
      <c r="I54" s="686"/>
      <c r="J54" s="463"/>
    </row>
    <row r="55" spans="1:10" ht="12" customHeight="1">
      <c r="A55" s="449" t="s">
        <v>532</v>
      </c>
      <c r="B55" s="502"/>
      <c r="C55" s="502"/>
      <c r="D55" s="502"/>
      <c r="E55" s="502"/>
      <c r="F55" s="503"/>
      <c r="G55" s="510"/>
      <c r="H55" s="685">
        <f t="shared" si="10"/>
        <v>0</v>
      </c>
      <c r="I55" s="686"/>
      <c r="J55" s="463"/>
    </row>
    <row r="56" spans="1:10" ht="12" customHeight="1">
      <c r="A56" s="449" t="s">
        <v>533</v>
      </c>
      <c r="B56" s="502"/>
      <c r="C56" s="502"/>
      <c r="D56" s="502"/>
      <c r="E56" s="502"/>
      <c r="F56" s="503"/>
      <c r="G56" s="510"/>
      <c r="H56" s="685">
        <f t="shared" si="10"/>
        <v>0</v>
      </c>
      <c r="I56" s="686"/>
      <c r="J56" s="463"/>
    </row>
    <row r="57" spans="1:10" ht="12" customHeight="1">
      <c r="A57" s="449" t="s">
        <v>534</v>
      </c>
      <c r="B57" s="502"/>
      <c r="C57" s="502"/>
      <c r="D57" s="502"/>
      <c r="E57" s="502"/>
      <c r="F57" s="503"/>
      <c r="G57" s="510"/>
      <c r="H57" s="685">
        <f t="shared" si="10"/>
        <v>0</v>
      </c>
      <c r="I57" s="686"/>
      <c r="J57" s="463"/>
    </row>
    <row r="58" spans="1:10" ht="12" customHeight="1" thickBot="1">
      <c r="A58" s="449" t="s">
        <v>535</v>
      </c>
      <c r="B58" s="505"/>
      <c r="C58" s="505"/>
      <c r="D58" s="505"/>
      <c r="E58" s="505"/>
      <c r="F58" s="506"/>
      <c r="G58" s="511"/>
      <c r="H58" s="687">
        <f t="shared" si="10"/>
        <v>0</v>
      </c>
      <c r="I58" s="688"/>
      <c r="J58" s="463"/>
    </row>
    <row r="59" spans="1:10" ht="12" customHeight="1" thickBot="1">
      <c r="A59" s="460" t="s">
        <v>510</v>
      </c>
      <c r="B59" s="461">
        <f aca="true" t="shared" si="11" ref="B59:I59">B53+SUM(B55:B58)</f>
        <v>0</v>
      </c>
      <c r="C59" s="461">
        <f t="shared" si="11"/>
        <v>0</v>
      </c>
      <c r="D59" s="461">
        <f t="shared" si="11"/>
        <v>0</v>
      </c>
      <c r="E59" s="461">
        <f t="shared" si="11"/>
        <v>0</v>
      </c>
      <c r="F59" s="461">
        <f t="shared" si="11"/>
        <v>0</v>
      </c>
      <c r="G59" s="461">
        <f t="shared" si="11"/>
        <v>0</v>
      </c>
      <c r="H59" s="690">
        <f t="shared" si="11"/>
        <v>0</v>
      </c>
      <c r="I59" s="691">
        <f t="shared" si="11"/>
        <v>0</v>
      </c>
      <c r="J59" s="463"/>
    </row>
    <row r="60" spans="1:10" ht="12" customHeight="1" thickBot="1">
      <c r="A60" s="458" t="s">
        <v>36</v>
      </c>
      <c r="B60" s="459" t="s">
        <v>543</v>
      </c>
      <c r="C60" s="459" t="s">
        <v>544</v>
      </c>
      <c r="D60" s="459" t="s">
        <v>545</v>
      </c>
      <c r="E60" s="459" t="s">
        <v>546</v>
      </c>
      <c r="F60" s="459" t="s">
        <v>547</v>
      </c>
      <c r="G60" s="459" t="s">
        <v>548</v>
      </c>
      <c r="H60" s="692" t="s">
        <v>549</v>
      </c>
      <c r="I60" s="693"/>
      <c r="J60" s="463"/>
    </row>
    <row r="61" spans="1:10" ht="12" customHeight="1">
      <c r="A61" s="451" t="s">
        <v>537</v>
      </c>
      <c r="B61" s="508"/>
      <c r="C61" s="508"/>
      <c r="D61" s="508"/>
      <c r="E61" s="508"/>
      <c r="F61" s="509"/>
      <c r="G61" s="509"/>
      <c r="H61" s="694">
        <f>SUM(B61:G61)</f>
        <v>0</v>
      </c>
      <c r="I61" s="695"/>
      <c r="J61" s="463"/>
    </row>
    <row r="62" spans="1:10" ht="12" customHeight="1">
      <c r="A62" s="452" t="s">
        <v>538</v>
      </c>
      <c r="B62" s="502"/>
      <c r="C62" s="502"/>
      <c r="D62" s="502"/>
      <c r="E62" s="502"/>
      <c r="F62" s="503"/>
      <c r="G62" s="510"/>
      <c r="H62" s="685">
        <f>SUM(B62:G62)</f>
        <v>0</v>
      </c>
      <c r="I62" s="686"/>
      <c r="J62" s="463"/>
    </row>
    <row r="63" spans="1:10" ht="12" customHeight="1">
      <c r="A63" s="452" t="s">
        <v>539</v>
      </c>
      <c r="B63" s="502"/>
      <c r="C63" s="502"/>
      <c r="D63" s="502"/>
      <c r="E63" s="502"/>
      <c r="F63" s="503"/>
      <c r="G63" s="510"/>
      <c r="H63" s="685">
        <f>SUM(B63:G63)</f>
        <v>0</v>
      </c>
      <c r="I63" s="686"/>
      <c r="J63" s="463"/>
    </row>
    <row r="64" spans="1:10" ht="12" customHeight="1">
      <c r="A64" s="452" t="s">
        <v>540</v>
      </c>
      <c r="B64" s="502"/>
      <c r="C64" s="502"/>
      <c r="D64" s="502"/>
      <c r="E64" s="502"/>
      <c r="F64" s="503"/>
      <c r="G64" s="510"/>
      <c r="H64" s="685">
        <f>SUM(B64:G64)</f>
        <v>0</v>
      </c>
      <c r="I64" s="686"/>
      <c r="J64" s="463"/>
    </row>
    <row r="65" spans="1:10" ht="12" customHeight="1" thickBot="1">
      <c r="A65" s="453"/>
      <c r="B65" s="505"/>
      <c r="C65" s="505"/>
      <c r="D65" s="505"/>
      <c r="E65" s="505"/>
      <c r="F65" s="506"/>
      <c r="G65" s="511"/>
      <c r="H65" s="687">
        <f>SUM(B65:G65)</f>
        <v>0</v>
      </c>
      <c r="I65" s="688"/>
      <c r="J65" s="463"/>
    </row>
    <row r="66" spans="1:10" ht="12" customHeight="1" thickBot="1">
      <c r="A66" s="460" t="s">
        <v>510</v>
      </c>
      <c r="B66" s="461">
        <f aca="true" t="shared" si="12" ref="B66:I66">SUM(B61:B65)</f>
        <v>0</v>
      </c>
      <c r="C66" s="461">
        <f t="shared" si="12"/>
        <v>0</v>
      </c>
      <c r="D66" s="461">
        <f t="shared" si="12"/>
        <v>0</v>
      </c>
      <c r="E66" s="461">
        <f t="shared" si="12"/>
        <v>0</v>
      </c>
      <c r="F66" s="461">
        <f t="shared" si="12"/>
        <v>0</v>
      </c>
      <c r="G66" s="464">
        <f t="shared" si="12"/>
        <v>0</v>
      </c>
      <c r="H66" s="690">
        <f t="shared" si="12"/>
        <v>0</v>
      </c>
      <c r="I66" s="691">
        <f t="shared" si="12"/>
        <v>0</v>
      </c>
      <c r="J66" s="463"/>
    </row>
    <row r="67" spans="1:10" ht="12" customHeight="1">
      <c r="A67" s="479"/>
      <c r="B67" s="480"/>
      <c r="C67" s="480"/>
      <c r="D67" s="480"/>
      <c r="E67" s="480"/>
      <c r="F67" s="480"/>
      <c r="G67" s="481"/>
      <c r="H67" s="480"/>
      <c r="I67" s="482"/>
      <c r="J67" s="463"/>
    </row>
    <row r="68" spans="1:7" ht="13.5">
      <c r="A68" s="724" t="s">
        <v>651</v>
      </c>
      <c r="B68" s="724"/>
      <c r="C68" s="774" t="s">
        <v>652</v>
      </c>
      <c r="D68" s="774"/>
      <c r="E68" s="774"/>
      <c r="F68" s="774"/>
      <c r="G68" s="552"/>
    </row>
    <row r="69" spans="1:10" ht="12" customHeight="1" thickBot="1">
      <c r="A69" s="439"/>
      <c r="B69" s="439"/>
      <c r="C69" s="439"/>
      <c r="D69" s="439"/>
      <c r="E69" s="439"/>
      <c r="F69" s="439"/>
      <c r="G69" s="439"/>
      <c r="H69" s="723" t="s">
        <v>425</v>
      </c>
      <c r="I69" s="723"/>
      <c r="J69" s="474"/>
    </row>
    <row r="70" spans="1:10" ht="12" customHeight="1" thickBot="1">
      <c r="A70" s="702" t="s">
        <v>521</v>
      </c>
      <c r="B70" s="705" t="s">
        <v>522</v>
      </c>
      <c r="C70" s="706"/>
      <c r="D70" s="706"/>
      <c r="E70" s="706"/>
      <c r="F70" s="707"/>
      <c r="G70" s="707"/>
      <c r="H70" s="707"/>
      <c r="I70" s="708"/>
      <c r="J70" s="474"/>
    </row>
    <row r="71" spans="1:10" ht="12" customHeight="1" thickBot="1">
      <c r="A71" s="703"/>
      <c r="B71" s="709" t="s">
        <v>523</v>
      </c>
      <c r="C71" s="712" t="s">
        <v>524</v>
      </c>
      <c r="D71" s="775"/>
      <c r="E71" s="775"/>
      <c r="F71" s="775"/>
      <c r="G71" s="775"/>
      <c r="H71" s="775"/>
      <c r="I71" s="776"/>
      <c r="J71" s="474"/>
    </row>
    <row r="72" spans="1:10" ht="12" customHeight="1" thickBot="1">
      <c r="A72" s="703"/>
      <c r="B72" s="710"/>
      <c r="C72" s="709" t="str">
        <f>CONCATENATE(RM_TARTALOMJEGYZÉK!A1,". előtti  forrás, kiadás")</f>
        <v>2020. előtti  forrás, kiadás</v>
      </c>
      <c r="D72" s="440" t="s">
        <v>525</v>
      </c>
      <c r="E72" s="440" t="s">
        <v>526</v>
      </c>
      <c r="F72" s="441" t="s">
        <v>527</v>
      </c>
      <c r="G72" s="441" t="s">
        <v>525</v>
      </c>
      <c r="H72" s="441" t="s">
        <v>526</v>
      </c>
      <c r="I72" s="441" t="s">
        <v>527</v>
      </c>
      <c r="J72" s="474"/>
    </row>
    <row r="73" spans="1:10" ht="12" customHeight="1" thickBot="1">
      <c r="A73" s="704"/>
      <c r="B73" s="711"/>
      <c r="C73" s="715"/>
      <c r="D73" s="716" t="str">
        <f>CONCATENATE(RM_TARTALOMJEGYZÉK!$A$1,". évi")</f>
        <v>2020. évi</v>
      </c>
      <c r="E73" s="717"/>
      <c r="F73" s="718"/>
      <c r="G73" s="716" t="str">
        <f>CONCATENATE(RM_TARTALOMJEGYZÉK!$A$1,". után")</f>
        <v>2020. után</v>
      </c>
      <c r="H73" s="719"/>
      <c r="I73" s="718"/>
      <c r="J73" s="474"/>
    </row>
    <row r="74" spans="1:10" ht="12" customHeight="1" thickBot="1">
      <c r="A74" s="442" t="s">
        <v>343</v>
      </c>
      <c r="B74" s="443" t="s">
        <v>572</v>
      </c>
      <c r="C74" s="444" t="s">
        <v>345</v>
      </c>
      <c r="D74" s="445" t="s">
        <v>347</v>
      </c>
      <c r="E74" s="445" t="s">
        <v>346</v>
      </c>
      <c r="F74" s="444" t="s">
        <v>528</v>
      </c>
      <c r="G74" s="444" t="s">
        <v>349</v>
      </c>
      <c r="H74" s="444" t="s">
        <v>350</v>
      </c>
      <c r="I74" s="446" t="s">
        <v>529</v>
      </c>
      <c r="J74" s="474"/>
    </row>
    <row r="75" spans="1:10" ht="12" customHeight="1">
      <c r="A75" s="447" t="s">
        <v>530</v>
      </c>
      <c r="B75" s="528">
        <f>C75+F75+I75</f>
        <v>0</v>
      </c>
      <c r="C75" s="499"/>
      <c r="D75" s="529"/>
      <c r="E75" s="530">
        <f aca="true" t="shared" si="13" ref="E75:E80">H91</f>
        <v>0</v>
      </c>
      <c r="F75" s="531">
        <f aca="true" t="shared" si="14" ref="F75:F80">D75+E75</f>
        <v>0</v>
      </c>
      <c r="G75" s="529"/>
      <c r="H75" s="532">
        <f aca="true" t="shared" si="15" ref="H75:H80">H108</f>
        <v>0</v>
      </c>
      <c r="I75" s="533">
        <f aca="true" t="shared" si="16" ref="I75:I80">G75+H75</f>
        <v>0</v>
      </c>
      <c r="J75" s="474"/>
    </row>
    <row r="76" spans="1:10" ht="12" customHeight="1">
      <c r="A76" s="448" t="s">
        <v>531</v>
      </c>
      <c r="B76" s="534">
        <f>C76+F76+I76</f>
        <v>0</v>
      </c>
      <c r="C76" s="535"/>
      <c r="D76" s="535"/>
      <c r="E76" s="536">
        <f t="shared" si="13"/>
        <v>0</v>
      </c>
      <c r="F76" s="537">
        <f t="shared" si="14"/>
        <v>0</v>
      </c>
      <c r="G76" s="535"/>
      <c r="H76" s="538">
        <f t="shared" si="15"/>
        <v>0</v>
      </c>
      <c r="I76" s="539">
        <f t="shared" si="16"/>
        <v>0</v>
      </c>
      <c r="J76" s="474"/>
    </row>
    <row r="77" spans="1:10" ht="12" customHeight="1">
      <c r="A77" s="449" t="s">
        <v>532</v>
      </c>
      <c r="B77" s="540">
        <f>C77+F77+I77</f>
        <v>550000000</v>
      </c>
      <c r="C77" s="591">
        <v>504309929</v>
      </c>
      <c r="D77" s="591">
        <v>45690071</v>
      </c>
      <c r="E77" s="536">
        <f t="shared" si="13"/>
        <v>0</v>
      </c>
      <c r="F77" s="539">
        <f t="shared" si="14"/>
        <v>45690071</v>
      </c>
      <c r="G77" s="541"/>
      <c r="H77" s="538">
        <f t="shared" si="15"/>
        <v>0</v>
      </c>
      <c r="I77" s="539">
        <f t="shared" si="16"/>
        <v>0</v>
      </c>
      <c r="J77" s="474"/>
    </row>
    <row r="78" spans="1:10" ht="12" customHeight="1">
      <c r="A78" s="449" t="s">
        <v>533</v>
      </c>
      <c r="B78" s="540">
        <f>C78+F78+I78</f>
        <v>0</v>
      </c>
      <c r="C78" s="591"/>
      <c r="D78" s="591"/>
      <c r="E78" s="536">
        <f t="shared" si="13"/>
        <v>0</v>
      </c>
      <c r="F78" s="539">
        <f t="shared" si="14"/>
        <v>0</v>
      </c>
      <c r="G78" s="541"/>
      <c r="H78" s="538">
        <f t="shared" si="15"/>
        <v>0</v>
      </c>
      <c r="I78" s="539">
        <f t="shared" si="16"/>
        <v>0</v>
      </c>
      <c r="J78" s="474"/>
    </row>
    <row r="79" spans="1:10" ht="12" customHeight="1">
      <c r="A79" s="592" t="s">
        <v>648</v>
      </c>
      <c r="B79" s="540"/>
      <c r="C79" s="589"/>
      <c r="D79" s="589">
        <v>295528648</v>
      </c>
      <c r="E79" s="536">
        <f t="shared" si="13"/>
        <v>0</v>
      </c>
      <c r="F79" s="539">
        <f t="shared" si="14"/>
        <v>295528648</v>
      </c>
      <c r="G79" s="541"/>
      <c r="H79" s="538">
        <f t="shared" si="15"/>
        <v>0</v>
      </c>
      <c r="I79" s="539">
        <f t="shared" si="16"/>
        <v>0</v>
      </c>
      <c r="J79" s="474"/>
    </row>
    <row r="80" spans="1:10" ht="12" customHeight="1" thickBot="1">
      <c r="A80" s="592" t="s">
        <v>649</v>
      </c>
      <c r="B80" s="540"/>
      <c r="C80" s="589"/>
      <c r="D80" s="589">
        <v>92129281</v>
      </c>
      <c r="E80" s="536">
        <f t="shared" si="13"/>
        <v>0</v>
      </c>
      <c r="F80" s="539">
        <f t="shared" si="14"/>
        <v>92129281</v>
      </c>
      <c r="G80" s="541"/>
      <c r="H80" s="538">
        <f t="shared" si="15"/>
        <v>0</v>
      </c>
      <c r="I80" s="539">
        <f t="shared" si="16"/>
        <v>0</v>
      </c>
      <c r="J80" s="474"/>
    </row>
    <row r="81" spans="1:10" ht="12" customHeight="1" thickBot="1">
      <c r="A81" s="450" t="s">
        <v>536</v>
      </c>
      <c r="B81" s="461">
        <f aca="true" t="shared" si="17" ref="B81:I81">B75+SUM(B77:B80)</f>
        <v>550000000</v>
      </c>
      <c r="C81" s="461">
        <f t="shared" si="17"/>
        <v>504309929</v>
      </c>
      <c r="D81" s="461">
        <f t="shared" si="17"/>
        <v>433348000</v>
      </c>
      <c r="E81" s="461">
        <f t="shared" si="17"/>
        <v>0</v>
      </c>
      <c r="F81" s="461">
        <f t="shared" si="17"/>
        <v>433348000</v>
      </c>
      <c r="G81" s="461">
        <f t="shared" si="17"/>
        <v>0</v>
      </c>
      <c r="H81" s="461">
        <f t="shared" si="17"/>
        <v>0</v>
      </c>
      <c r="I81" s="542">
        <f t="shared" si="17"/>
        <v>0</v>
      </c>
      <c r="J81" s="474"/>
    </row>
    <row r="82" spans="1:10" ht="12" customHeight="1">
      <c r="A82" s="451" t="s">
        <v>537</v>
      </c>
      <c r="B82" s="528">
        <f>C82+F82+I82</f>
        <v>0</v>
      </c>
      <c r="C82" s="529"/>
      <c r="D82" s="529"/>
      <c r="E82" s="530">
        <f>H99</f>
        <v>0</v>
      </c>
      <c r="F82" s="530">
        <f>D82+E82</f>
        <v>0</v>
      </c>
      <c r="G82" s="529"/>
      <c r="H82" s="530">
        <f>H116</f>
        <v>0</v>
      </c>
      <c r="I82" s="533">
        <f>G82+H82</f>
        <v>0</v>
      </c>
      <c r="J82" s="474"/>
    </row>
    <row r="83" spans="1:10" ht="12" customHeight="1">
      <c r="A83" s="452" t="s">
        <v>538</v>
      </c>
      <c r="B83" s="534">
        <f>C83+F83+I83</f>
        <v>519593000</v>
      </c>
      <c r="C83" s="591">
        <v>200145000</v>
      </c>
      <c r="D83" s="591">
        <v>319448000</v>
      </c>
      <c r="E83" s="538">
        <f>H100</f>
        <v>0</v>
      </c>
      <c r="F83" s="538">
        <f>D83+E83</f>
        <v>319448000</v>
      </c>
      <c r="G83" s="541"/>
      <c r="H83" s="538">
        <f>H117</f>
        <v>0</v>
      </c>
      <c r="I83" s="539">
        <f>G83+H83</f>
        <v>0</v>
      </c>
      <c r="J83" s="474"/>
    </row>
    <row r="84" spans="1:10" ht="12" customHeight="1">
      <c r="A84" s="452" t="s">
        <v>539</v>
      </c>
      <c r="B84" s="540">
        <f>C84+F84+I84</f>
        <v>30407000</v>
      </c>
      <c r="C84" s="591">
        <v>8635917</v>
      </c>
      <c r="D84" s="591">
        <v>21771083</v>
      </c>
      <c r="E84" s="538">
        <f>H101</f>
        <v>0</v>
      </c>
      <c r="F84" s="538">
        <f>D84+E84</f>
        <v>21771083</v>
      </c>
      <c r="G84" s="541"/>
      <c r="H84" s="538">
        <f>H118</f>
        <v>0</v>
      </c>
      <c r="I84" s="539">
        <f>G84+H84</f>
        <v>0</v>
      </c>
      <c r="J84" s="474"/>
    </row>
    <row r="85" spans="1:10" ht="12" customHeight="1">
      <c r="A85" s="452" t="s">
        <v>540</v>
      </c>
      <c r="B85" s="540">
        <f>C85+F85+I85</f>
        <v>0</v>
      </c>
      <c r="C85" s="591"/>
      <c r="D85" s="591"/>
      <c r="E85" s="538">
        <f>H102</f>
        <v>0</v>
      </c>
      <c r="F85" s="538">
        <f>D85+E85</f>
        <v>0</v>
      </c>
      <c r="G85" s="541"/>
      <c r="H85" s="538">
        <f>H119</f>
        <v>0</v>
      </c>
      <c r="I85" s="539">
        <f>G85+H85</f>
        <v>0</v>
      </c>
      <c r="J85" s="474"/>
    </row>
    <row r="86" spans="1:10" ht="12" customHeight="1" thickBot="1">
      <c r="A86" s="593" t="s">
        <v>650</v>
      </c>
      <c r="B86" s="543">
        <f>C86+F86+I86</f>
        <v>92128917</v>
      </c>
      <c r="C86" s="595"/>
      <c r="D86" s="595">
        <v>92128917</v>
      </c>
      <c r="E86" s="538">
        <f>H103</f>
        <v>0</v>
      </c>
      <c r="F86" s="545">
        <f>D86+E86</f>
        <v>92128917</v>
      </c>
      <c r="G86" s="544"/>
      <c r="H86" s="538">
        <f>H120</f>
        <v>0</v>
      </c>
      <c r="I86" s="546">
        <f>G86+H86</f>
        <v>0</v>
      </c>
      <c r="J86" s="474"/>
    </row>
    <row r="87" spans="1:10" ht="12" customHeight="1" thickBot="1">
      <c r="A87" s="454" t="s">
        <v>541</v>
      </c>
      <c r="B87" s="461">
        <f>SUM(B82:B84)</f>
        <v>550000000</v>
      </c>
      <c r="C87" s="461">
        <f aca="true" t="shared" si="18" ref="C87:I87">SUM(C82:C86)</f>
        <v>208780917</v>
      </c>
      <c r="D87" s="461">
        <f t="shared" si="18"/>
        <v>433348000</v>
      </c>
      <c r="E87" s="461">
        <f t="shared" si="18"/>
        <v>0</v>
      </c>
      <c r="F87" s="461">
        <f t="shared" si="18"/>
        <v>433348000</v>
      </c>
      <c r="G87" s="461">
        <f t="shared" si="18"/>
        <v>0</v>
      </c>
      <c r="H87" s="461">
        <f t="shared" si="18"/>
        <v>0</v>
      </c>
      <c r="I87" s="542">
        <f t="shared" si="18"/>
        <v>0</v>
      </c>
      <c r="J87" s="474"/>
    </row>
    <row r="88" spans="1:10" ht="2.25" customHeight="1">
      <c r="A88" s="455"/>
      <c r="B88" s="456"/>
      <c r="C88" s="456"/>
      <c r="D88" s="456"/>
      <c r="E88" s="456"/>
      <c r="F88" s="456"/>
      <c r="G88" s="456"/>
      <c r="H88" s="456"/>
      <c r="I88" s="457"/>
      <c r="J88" s="474"/>
    </row>
    <row r="89" spans="1:10" ht="12" customHeight="1" thickBot="1">
      <c r="A89" s="679" t="str">
        <f>CONCATENATE(RM_TARTALOMJEGYZÉK!A1,". évi költségvetést érintő módosítások")</f>
        <v>2020. évi költségvetést érintő módosítások</v>
      </c>
      <c r="B89" s="680"/>
      <c r="C89" s="680"/>
      <c r="D89" s="680"/>
      <c r="E89" s="680"/>
      <c r="F89" s="680"/>
      <c r="G89" s="680"/>
      <c r="H89" s="680"/>
      <c r="I89" s="680"/>
      <c r="J89" s="474"/>
    </row>
    <row r="90" spans="1:10" ht="12" customHeight="1" thickBot="1">
      <c r="A90" s="458" t="s">
        <v>521</v>
      </c>
      <c r="B90" s="459" t="s">
        <v>543</v>
      </c>
      <c r="C90" s="459" t="s">
        <v>544</v>
      </c>
      <c r="D90" s="459" t="s">
        <v>545</v>
      </c>
      <c r="E90" s="459" t="s">
        <v>546</v>
      </c>
      <c r="F90" s="459" t="s">
        <v>547</v>
      </c>
      <c r="G90" s="459" t="s">
        <v>548</v>
      </c>
      <c r="H90" s="681" t="s">
        <v>549</v>
      </c>
      <c r="I90" s="682"/>
      <c r="J90" s="474"/>
    </row>
    <row r="91" spans="1:10" ht="12" customHeight="1">
      <c r="A91" s="447" t="s">
        <v>530</v>
      </c>
      <c r="B91" s="499"/>
      <c r="C91" s="499"/>
      <c r="D91" s="499"/>
      <c r="E91" s="499"/>
      <c r="F91" s="500"/>
      <c r="G91" s="501"/>
      <c r="H91" s="683">
        <f aca="true" t="shared" si="19" ref="H91:H96">SUM(B91:G91)</f>
        <v>0</v>
      </c>
      <c r="I91" s="684"/>
      <c r="J91" s="474"/>
    </row>
    <row r="92" spans="1:10" ht="12" customHeight="1">
      <c r="A92" s="448" t="s">
        <v>531</v>
      </c>
      <c r="B92" s="502"/>
      <c r="C92" s="502"/>
      <c r="D92" s="502"/>
      <c r="E92" s="502"/>
      <c r="F92" s="503"/>
      <c r="G92" s="504"/>
      <c r="H92" s="685">
        <f t="shared" si="19"/>
        <v>0</v>
      </c>
      <c r="I92" s="686"/>
      <c r="J92" s="474"/>
    </row>
    <row r="93" spans="1:10" ht="12" customHeight="1">
      <c r="A93" s="449" t="s">
        <v>532</v>
      </c>
      <c r="B93" s="502"/>
      <c r="C93" s="502"/>
      <c r="D93" s="502"/>
      <c r="E93" s="502"/>
      <c r="F93" s="503"/>
      <c r="G93" s="504"/>
      <c r="H93" s="685">
        <f t="shared" si="19"/>
        <v>0</v>
      </c>
      <c r="I93" s="686"/>
      <c r="J93" s="474"/>
    </row>
    <row r="94" spans="1:10" ht="12" customHeight="1">
      <c r="A94" s="449" t="s">
        <v>533</v>
      </c>
      <c r="B94" s="502"/>
      <c r="C94" s="502"/>
      <c r="D94" s="502"/>
      <c r="E94" s="502"/>
      <c r="F94" s="503"/>
      <c r="G94" s="504"/>
      <c r="H94" s="685">
        <f t="shared" si="19"/>
        <v>0</v>
      </c>
      <c r="I94" s="686"/>
      <c r="J94" s="474"/>
    </row>
    <row r="95" spans="1:10" ht="12" customHeight="1">
      <c r="A95" s="449" t="s">
        <v>534</v>
      </c>
      <c r="B95" s="502"/>
      <c r="C95" s="502"/>
      <c r="D95" s="502"/>
      <c r="E95" s="502"/>
      <c r="F95" s="503"/>
      <c r="G95" s="504"/>
      <c r="H95" s="685">
        <f t="shared" si="19"/>
        <v>0</v>
      </c>
      <c r="I95" s="686"/>
      <c r="J95" s="474"/>
    </row>
    <row r="96" spans="1:10" ht="12" customHeight="1" thickBot="1">
      <c r="A96" s="449" t="s">
        <v>535</v>
      </c>
      <c r="B96" s="505"/>
      <c r="C96" s="505"/>
      <c r="D96" s="505"/>
      <c r="E96" s="505"/>
      <c r="F96" s="506"/>
      <c r="G96" s="507"/>
      <c r="H96" s="687">
        <f t="shared" si="19"/>
        <v>0</v>
      </c>
      <c r="I96" s="688"/>
      <c r="J96" s="474"/>
    </row>
    <row r="97" spans="1:10" ht="12" customHeight="1" thickBot="1">
      <c r="A97" s="460" t="s">
        <v>510</v>
      </c>
      <c r="B97" s="461">
        <f aca="true" t="shared" si="20" ref="B97:I97">B91+SUM(B93:B96)</f>
        <v>0</v>
      </c>
      <c r="C97" s="461">
        <f t="shared" si="20"/>
        <v>0</v>
      </c>
      <c r="D97" s="461">
        <f t="shared" si="20"/>
        <v>0</v>
      </c>
      <c r="E97" s="461">
        <f t="shared" si="20"/>
        <v>0</v>
      </c>
      <c r="F97" s="461">
        <f t="shared" si="20"/>
        <v>0</v>
      </c>
      <c r="G97" s="527">
        <f t="shared" si="20"/>
        <v>0</v>
      </c>
      <c r="H97" s="690">
        <f t="shared" si="20"/>
        <v>0</v>
      </c>
      <c r="I97" s="691">
        <f t="shared" si="20"/>
        <v>0</v>
      </c>
      <c r="J97" s="474"/>
    </row>
    <row r="98" spans="1:10" ht="12" customHeight="1" thickBot="1">
      <c r="A98" s="458" t="s">
        <v>36</v>
      </c>
      <c r="B98" s="462" t="s">
        <v>543</v>
      </c>
      <c r="C98" s="462" t="s">
        <v>544</v>
      </c>
      <c r="D98" s="462" t="s">
        <v>545</v>
      </c>
      <c r="E98" s="462" t="s">
        <v>546</v>
      </c>
      <c r="F98" s="462" t="s">
        <v>547</v>
      </c>
      <c r="G98" s="483" t="s">
        <v>548</v>
      </c>
      <c r="H98" s="700" t="s">
        <v>549</v>
      </c>
      <c r="I98" s="701"/>
      <c r="J98" s="474"/>
    </row>
    <row r="99" spans="1:10" ht="12" customHeight="1">
      <c r="A99" s="451" t="s">
        <v>537</v>
      </c>
      <c r="B99" s="508"/>
      <c r="C99" s="508"/>
      <c r="D99" s="508"/>
      <c r="E99" s="508"/>
      <c r="F99" s="509"/>
      <c r="G99" s="512"/>
      <c r="H99" s="694">
        <f>SUM(B99:G99)</f>
        <v>0</v>
      </c>
      <c r="I99" s="695"/>
      <c r="J99" s="474"/>
    </row>
    <row r="100" spans="1:10" ht="12" customHeight="1">
      <c r="A100" s="452" t="s">
        <v>538</v>
      </c>
      <c r="B100" s="502"/>
      <c r="C100" s="502"/>
      <c r="D100" s="502"/>
      <c r="E100" s="502"/>
      <c r="F100" s="503"/>
      <c r="G100" s="513"/>
      <c r="H100" s="685">
        <f>SUM(B100:G100)</f>
        <v>0</v>
      </c>
      <c r="I100" s="686"/>
      <c r="J100" s="474"/>
    </row>
    <row r="101" spans="1:10" ht="12" customHeight="1">
      <c r="A101" s="452" t="s">
        <v>539</v>
      </c>
      <c r="B101" s="502"/>
      <c r="C101" s="502"/>
      <c r="D101" s="502"/>
      <c r="E101" s="502"/>
      <c r="F101" s="503"/>
      <c r="G101" s="513"/>
      <c r="H101" s="685">
        <f>SUM(B101:G101)</f>
        <v>0</v>
      </c>
      <c r="I101" s="686"/>
      <c r="J101" s="474"/>
    </row>
    <row r="102" spans="1:10" ht="12" customHeight="1">
      <c r="A102" s="452" t="s">
        <v>540</v>
      </c>
      <c r="B102" s="502"/>
      <c r="C102" s="502"/>
      <c r="D102" s="502"/>
      <c r="E102" s="502"/>
      <c r="F102" s="503"/>
      <c r="G102" s="513"/>
      <c r="H102" s="685">
        <f>SUM(B102:G102)</f>
        <v>0</v>
      </c>
      <c r="I102" s="686"/>
      <c r="J102" s="474"/>
    </row>
    <row r="103" spans="1:10" ht="12" customHeight="1" thickBot="1">
      <c r="A103" s="453"/>
      <c r="B103" s="505"/>
      <c r="C103" s="505"/>
      <c r="D103" s="505"/>
      <c r="E103" s="505"/>
      <c r="F103" s="506"/>
      <c r="G103" s="514"/>
      <c r="H103" s="687">
        <f>SUM(B103:G103)</f>
        <v>0</v>
      </c>
      <c r="I103" s="688"/>
      <c r="J103" s="474"/>
    </row>
    <row r="104" spans="1:10" ht="12" customHeight="1" thickBot="1">
      <c r="A104" s="460" t="s">
        <v>510</v>
      </c>
      <c r="B104" s="461">
        <f>SUM(B99:B103)</f>
        <v>0</v>
      </c>
      <c r="C104" s="461">
        <f aca="true" t="shared" si="21" ref="C104:I104">SUM(C99:C103)</f>
        <v>0</v>
      </c>
      <c r="D104" s="461">
        <f t="shared" si="21"/>
        <v>0</v>
      </c>
      <c r="E104" s="461">
        <f t="shared" si="21"/>
        <v>0</v>
      </c>
      <c r="F104" s="461">
        <f t="shared" si="21"/>
        <v>0</v>
      </c>
      <c r="G104" s="527">
        <f t="shared" si="21"/>
        <v>0</v>
      </c>
      <c r="H104" s="690">
        <f t="shared" si="21"/>
        <v>0</v>
      </c>
      <c r="I104" s="691">
        <f t="shared" si="21"/>
        <v>0</v>
      </c>
      <c r="J104" s="474"/>
    </row>
    <row r="105" spans="1:10" ht="2.25" customHeight="1">
      <c r="A105" s="696"/>
      <c r="B105" s="697"/>
      <c r="C105" s="697"/>
      <c r="D105" s="697"/>
      <c r="E105" s="697"/>
      <c r="F105" s="697"/>
      <c r="G105" s="697"/>
      <c r="H105" s="697"/>
      <c r="I105" s="697"/>
      <c r="J105" s="463"/>
    </row>
    <row r="106" spans="1:10" ht="12" customHeight="1" thickBot="1">
      <c r="A106" s="679" t="str">
        <f>CONCATENATE(RM_TARTALOMJEGYZÉK!A1,". utáni  költségvetést érintő módosítások")</f>
        <v>2020. utáni  költségvetést érintő módosítások</v>
      </c>
      <c r="B106" s="680"/>
      <c r="C106" s="680"/>
      <c r="D106" s="680"/>
      <c r="E106" s="680"/>
      <c r="F106" s="680"/>
      <c r="G106" s="680"/>
      <c r="H106" s="680"/>
      <c r="I106" s="680"/>
      <c r="J106" s="463"/>
    </row>
    <row r="107" spans="1:10" ht="12" customHeight="1" thickBot="1">
      <c r="A107" s="458" t="s">
        <v>521</v>
      </c>
      <c r="B107" s="459" t="s">
        <v>543</v>
      </c>
      <c r="C107" s="459" t="s">
        <v>544</v>
      </c>
      <c r="D107" s="459" t="s">
        <v>545</v>
      </c>
      <c r="E107" s="459" t="s">
        <v>546</v>
      </c>
      <c r="F107" s="459" t="s">
        <v>547</v>
      </c>
      <c r="G107" s="459" t="s">
        <v>548</v>
      </c>
      <c r="H107" s="692" t="s">
        <v>549</v>
      </c>
      <c r="I107" s="693"/>
      <c r="J107" s="463"/>
    </row>
    <row r="108" spans="1:10" ht="12" customHeight="1">
      <c r="A108" s="447" t="s">
        <v>530</v>
      </c>
      <c r="B108" s="508"/>
      <c r="C108" s="508"/>
      <c r="D108" s="508"/>
      <c r="E108" s="508"/>
      <c r="F108" s="509"/>
      <c r="G108" s="509"/>
      <c r="H108" s="694">
        <f aca="true" t="shared" si="22" ref="H108:H113">SUM(B108:G108)</f>
        <v>0</v>
      </c>
      <c r="I108" s="695"/>
      <c r="J108" s="463"/>
    </row>
    <row r="109" spans="1:10" ht="12" customHeight="1">
      <c r="A109" s="448" t="s">
        <v>531</v>
      </c>
      <c r="B109" s="502"/>
      <c r="C109" s="502"/>
      <c r="D109" s="502"/>
      <c r="E109" s="502"/>
      <c r="F109" s="503"/>
      <c r="G109" s="510"/>
      <c r="H109" s="685">
        <f t="shared" si="22"/>
        <v>0</v>
      </c>
      <c r="I109" s="686"/>
      <c r="J109" s="463"/>
    </row>
    <row r="110" spans="1:10" ht="12" customHeight="1">
      <c r="A110" s="449" t="s">
        <v>532</v>
      </c>
      <c r="B110" s="502"/>
      <c r="C110" s="502"/>
      <c r="D110" s="502"/>
      <c r="E110" s="502"/>
      <c r="F110" s="503"/>
      <c r="G110" s="510"/>
      <c r="H110" s="685">
        <f t="shared" si="22"/>
        <v>0</v>
      </c>
      <c r="I110" s="686"/>
      <c r="J110" s="463"/>
    </row>
    <row r="111" spans="1:10" ht="12" customHeight="1">
      <c r="A111" s="449" t="s">
        <v>533</v>
      </c>
      <c r="B111" s="502"/>
      <c r="C111" s="502"/>
      <c r="D111" s="502"/>
      <c r="E111" s="502"/>
      <c r="F111" s="503"/>
      <c r="G111" s="510"/>
      <c r="H111" s="685">
        <f t="shared" si="22"/>
        <v>0</v>
      </c>
      <c r="I111" s="686"/>
      <c r="J111" s="463"/>
    </row>
    <row r="112" spans="1:10" ht="12" customHeight="1">
      <c r="A112" s="449" t="s">
        <v>534</v>
      </c>
      <c r="B112" s="502"/>
      <c r="C112" s="502"/>
      <c r="D112" s="502"/>
      <c r="E112" s="502"/>
      <c r="F112" s="503"/>
      <c r="G112" s="510"/>
      <c r="H112" s="685">
        <f t="shared" si="22"/>
        <v>0</v>
      </c>
      <c r="I112" s="686"/>
      <c r="J112" s="463"/>
    </row>
    <row r="113" spans="1:10" ht="12" customHeight="1" thickBot="1">
      <c r="A113" s="449" t="s">
        <v>535</v>
      </c>
      <c r="B113" s="505"/>
      <c r="C113" s="505"/>
      <c r="D113" s="505"/>
      <c r="E113" s="505"/>
      <c r="F113" s="506"/>
      <c r="G113" s="511"/>
      <c r="H113" s="687">
        <f t="shared" si="22"/>
        <v>0</v>
      </c>
      <c r="I113" s="688"/>
      <c r="J113" s="463"/>
    </row>
    <row r="114" spans="1:10" ht="12" customHeight="1" thickBot="1">
      <c r="A114" s="460" t="s">
        <v>510</v>
      </c>
      <c r="B114" s="461">
        <f aca="true" t="shared" si="23" ref="B114:I114">B108+SUM(B110:B113)</f>
        <v>0</v>
      </c>
      <c r="C114" s="461">
        <f t="shared" si="23"/>
        <v>0</v>
      </c>
      <c r="D114" s="461">
        <f t="shared" si="23"/>
        <v>0</v>
      </c>
      <c r="E114" s="461">
        <f t="shared" si="23"/>
        <v>0</v>
      </c>
      <c r="F114" s="461">
        <f t="shared" si="23"/>
        <v>0</v>
      </c>
      <c r="G114" s="461">
        <f t="shared" si="23"/>
        <v>0</v>
      </c>
      <c r="H114" s="690">
        <f t="shared" si="23"/>
        <v>0</v>
      </c>
      <c r="I114" s="691">
        <f t="shared" si="23"/>
        <v>0</v>
      </c>
      <c r="J114" s="463"/>
    </row>
    <row r="115" spans="1:10" ht="12" customHeight="1" thickBot="1">
      <c r="A115" s="458" t="s">
        <v>36</v>
      </c>
      <c r="B115" s="459" t="s">
        <v>543</v>
      </c>
      <c r="C115" s="459" t="s">
        <v>544</v>
      </c>
      <c r="D115" s="459" t="s">
        <v>545</v>
      </c>
      <c r="E115" s="459" t="s">
        <v>546</v>
      </c>
      <c r="F115" s="459" t="s">
        <v>547</v>
      </c>
      <c r="G115" s="459" t="s">
        <v>548</v>
      </c>
      <c r="H115" s="692" t="s">
        <v>549</v>
      </c>
      <c r="I115" s="693"/>
      <c r="J115" s="463"/>
    </row>
    <row r="116" spans="1:10" ht="12" customHeight="1">
      <c r="A116" s="451" t="s">
        <v>537</v>
      </c>
      <c r="B116" s="508"/>
      <c r="C116" s="508"/>
      <c r="D116" s="508"/>
      <c r="E116" s="508"/>
      <c r="F116" s="509"/>
      <c r="G116" s="509"/>
      <c r="H116" s="694">
        <f>SUM(B116:G116)</f>
        <v>0</v>
      </c>
      <c r="I116" s="695"/>
      <c r="J116" s="463"/>
    </row>
    <row r="117" spans="1:10" ht="12" customHeight="1">
      <c r="A117" s="452" t="s">
        <v>538</v>
      </c>
      <c r="B117" s="502"/>
      <c r="C117" s="502"/>
      <c r="D117" s="502"/>
      <c r="E117" s="502"/>
      <c r="F117" s="503"/>
      <c r="G117" s="510"/>
      <c r="H117" s="685">
        <f>SUM(B117:G117)</f>
        <v>0</v>
      </c>
      <c r="I117" s="686"/>
      <c r="J117" s="463"/>
    </row>
    <row r="118" spans="1:10" ht="12" customHeight="1">
      <c r="A118" s="452" t="s">
        <v>539</v>
      </c>
      <c r="B118" s="502"/>
      <c r="C118" s="502"/>
      <c r="D118" s="502"/>
      <c r="E118" s="502"/>
      <c r="F118" s="503"/>
      <c r="G118" s="510"/>
      <c r="H118" s="685">
        <f>SUM(B118:G118)</f>
        <v>0</v>
      </c>
      <c r="I118" s="686"/>
      <c r="J118" s="463"/>
    </row>
    <row r="119" spans="1:10" ht="12" customHeight="1">
      <c r="A119" s="452" t="s">
        <v>540</v>
      </c>
      <c r="B119" s="502"/>
      <c r="C119" s="502"/>
      <c r="D119" s="502"/>
      <c r="E119" s="502"/>
      <c r="F119" s="503"/>
      <c r="G119" s="510"/>
      <c r="H119" s="685">
        <f>SUM(B119:G119)</f>
        <v>0</v>
      </c>
      <c r="I119" s="686"/>
      <c r="J119" s="463"/>
    </row>
    <row r="120" spans="1:10" ht="12" customHeight="1" thickBot="1">
      <c r="A120" s="453"/>
      <c r="B120" s="505"/>
      <c r="C120" s="505"/>
      <c r="D120" s="505"/>
      <c r="E120" s="505"/>
      <c r="F120" s="506"/>
      <c r="G120" s="511"/>
      <c r="H120" s="687">
        <f>SUM(B120:G120)</f>
        <v>0</v>
      </c>
      <c r="I120" s="688"/>
      <c r="J120" s="463"/>
    </row>
    <row r="121" spans="1:10" ht="12" customHeight="1" thickBot="1">
      <c r="A121" s="460" t="s">
        <v>510</v>
      </c>
      <c r="B121" s="461">
        <f aca="true" t="shared" si="24" ref="B121:I121">SUM(B116:B120)</f>
        <v>0</v>
      </c>
      <c r="C121" s="461">
        <f t="shared" si="24"/>
        <v>0</v>
      </c>
      <c r="D121" s="461">
        <f t="shared" si="24"/>
        <v>0</v>
      </c>
      <c r="E121" s="461">
        <f t="shared" si="24"/>
        <v>0</v>
      </c>
      <c r="F121" s="461">
        <f t="shared" si="24"/>
        <v>0</v>
      </c>
      <c r="G121" s="464">
        <f t="shared" si="24"/>
        <v>0</v>
      </c>
      <c r="H121" s="690">
        <f t="shared" si="24"/>
        <v>0</v>
      </c>
      <c r="I121" s="691">
        <f t="shared" si="24"/>
        <v>0</v>
      </c>
      <c r="J121" s="463"/>
    </row>
    <row r="122" spans="1:10" ht="12" customHeight="1">
      <c r="A122" s="479"/>
      <c r="B122" s="480"/>
      <c r="C122" s="480"/>
      <c r="D122" s="480"/>
      <c r="E122" s="480"/>
      <c r="F122" s="480"/>
      <c r="G122" s="481"/>
      <c r="H122" s="480"/>
      <c r="I122" s="482"/>
      <c r="J122" s="463"/>
    </row>
    <row r="123" spans="1:10" ht="0.75" customHeight="1">
      <c r="A123" s="479"/>
      <c r="B123" s="480"/>
      <c r="C123" s="480"/>
      <c r="D123" s="480"/>
      <c r="E123" s="480"/>
      <c r="F123" s="480"/>
      <c r="G123" s="481"/>
      <c r="H123" s="480"/>
      <c r="I123" s="482"/>
      <c r="J123" s="463"/>
    </row>
    <row r="125" spans="1:6" ht="13.5">
      <c r="A125" s="724" t="s">
        <v>651</v>
      </c>
      <c r="B125" s="724"/>
      <c r="C125" s="774" t="s">
        <v>653</v>
      </c>
      <c r="D125" s="774"/>
      <c r="E125" s="774"/>
      <c r="F125" s="774"/>
    </row>
    <row r="126" spans="1:10" ht="12" customHeight="1" thickBot="1">
      <c r="A126" s="439"/>
      <c r="B126" s="439"/>
      <c r="C126" s="439"/>
      <c r="D126" s="439"/>
      <c r="E126" s="439"/>
      <c r="F126" s="439"/>
      <c r="G126" s="439"/>
      <c r="H126" s="723" t="s">
        <v>425</v>
      </c>
      <c r="I126" s="723"/>
      <c r="J126" s="474"/>
    </row>
    <row r="127" spans="1:10" ht="12" customHeight="1" thickBot="1">
      <c r="A127" s="765" t="s">
        <v>521</v>
      </c>
      <c r="B127" s="767" t="s">
        <v>522</v>
      </c>
      <c r="C127" s="768"/>
      <c r="D127" s="768"/>
      <c r="E127" s="768"/>
      <c r="F127" s="768"/>
      <c r="G127" s="768"/>
      <c r="H127" s="768"/>
      <c r="I127" s="769"/>
      <c r="J127" s="474"/>
    </row>
    <row r="128" spans="1:10" ht="12" customHeight="1" thickBot="1">
      <c r="A128" s="710"/>
      <c r="B128" s="709" t="s">
        <v>523</v>
      </c>
      <c r="C128" s="712" t="s">
        <v>524</v>
      </c>
      <c r="D128" s="772"/>
      <c r="E128" s="772"/>
      <c r="F128" s="772"/>
      <c r="G128" s="772"/>
      <c r="H128" s="772"/>
      <c r="I128" s="773"/>
      <c r="J128" s="474"/>
    </row>
    <row r="129" spans="1:10" ht="12" customHeight="1" thickBot="1">
      <c r="A129" s="710"/>
      <c r="B129" s="770"/>
      <c r="C129" s="709" t="str">
        <f>CONCATENATE(RM_TARTALOMJEGYZÉK!A1,". előtti  forrás, kiadás")</f>
        <v>2020. előtti  forrás, kiadás</v>
      </c>
      <c r="D129" s="441" t="s">
        <v>525</v>
      </c>
      <c r="E129" s="441" t="s">
        <v>526</v>
      </c>
      <c r="F129" s="441" t="s">
        <v>527</v>
      </c>
      <c r="G129" s="441" t="s">
        <v>525</v>
      </c>
      <c r="H129" s="441" t="s">
        <v>526</v>
      </c>
      <c r="I129" s="441" t="s">
        <v>527</v>
      </c>
      <c r="J129" s="474"/>
    </row>
    <row r="130" spans="1:10" ht="12" customHeight="1" thickBot="1">
      <c r="A130" s="766"/>
      <c r="B130" s="771"/>
      <c r="C130" s="771"/>
      <c r="D130" s="716" t="str">
        <f>CONCATENATE(RM_TARTALOMJEGYZÉK!$A$1,". évi")</f>
        <v>2020. évi</v>
      </c>
      <c r="E130" s="717"/>
      <c r="F130" s="718"/>
      <c r="G130" s="716" t="str">
        <f>CONCATENATE(RM_TARTALOMJEGYZÉK!$A$1,". után")</f>
        <v>2020. után</v>
      </c>
      <c r="H130" s="719"/>
      <c r="I130" s="718"/>
      <c r="J130" s="474"/>
    </row>
    <row r="131" spans="1:10" ht="12" customHeight="1" thickBot="1">
      <c r="A131" s="442" t="s">
        <v>343</v>
      </c>
      <c r="B131" s="478" t="s">
        <v>572</v>
      </c>
      <c r="C131" s="444" t="s">
        <v>345</v>
      </c>
      <c r="D131" s="445" t="s">
        <v>347</v>
      </c>
      <c r="E131" s="445" t="s">
        <v>346</v>
      </c>
      <c r="F131" s="444" t="s">
        <v>528</v>
      </c>
      <c r="G131" s="444" t="s">
        <v>349</v>
      </c>
      <c r="H131" s="444" t="s">
        <v>350</v>
      </c>
      <c r="I131" s="446" t="s">
        <v>529</v>
      </c>
      <c r="J131" s="474"/>
    </row>
    <row r="132" spans="1:10" ht="12" customHeight="1">
      <c r="A132" s="447" t="s">
        <v>530</v>
      </c>
      <c r="B132" s="528">
        <f aca="true" t="shared" si="25" ref="B132:B137">C132+F132+I132</f>
        <v>0</v>
      </c>
      <c r="C132" s="499"/>
      <c r="D132" s="529"/>
      <c r="E132" s="530">
        <f aca="true" t="shared" si="26" ref="E132:E137">H148</f>
        <v>0</v>
      </c>
      <c r="F132" s="531">
        <f aca="true" t="shared" si="27" ref="F132:F137">D132+E132</f>
        <v>0</v>
      </c>
      <c r="G132" s="529"/>
      <c r="H132" s="532">
        <f aca="true" t="shared" si="28" ref="H132:H137">H165</f>
        <v>0</v>
      </c>
      <c r="I132" s="533">
        <f aca="true" t="shared" si="29" ref="I132:I137">G132+H132</f>
        <v>0</v>
      </c>
      <c r="J132" s="474"/>
    </row>
    <row r="133" spans="1:10" ht="12" customHeight="1">
      <c r="A133" s="448" t="s">
        <v>531</v>
      </c>
      <c r="B133" s="534">
        <f t="shared" si="25"/>
        <v>0</v>
      </c>
      <c r="C133" s="535"/>
      <c r="D133" s="535"/>
      <c r="E133" s="536">
        <f>H149</f>
        <v>0</v>
      </c>
      <c r="F133" s="537">
        <f t="shared" si="27"/>
        <v>0</v>
      </c>
      <c r="G133" s="535"/>
      <c r="H133" s="538">
        <f t="shared" si="28"/>
        <v>0</v>
      </c>
      <c r="I133" s="539">
        <f t="shared" si="29"/>
        <v>0</v>
      </c>
      <c r="J133" s="474"/>
    </row>
    <row r="134" spans="1:10" ht="12" customHeight="1">
      <c r="A134" s="449" t="s">
        <v>532</v>
      </c>
      <c r="B134" s="540">
        <f t="shared" si="25"/>
        <v>18690590</v>
      </c>
      <c r="C134" s="591">
        <v>17472960</v>
      </c>
      <c r="D134" s="591">
        <v>1217630</v>
      </c>
      <c r="E134" s="536">
        <f t="shared" si="26"/>
        <v>0</v>
      </c>
      <c r="F134" s="539">
        <f t="shared" si="27"/>
        <v>1217630</v>
      </c>
      <c r="G134" s="541"/>
      <c r="H134" s="538">
        <f t="shared" si="28"/>
        <v>0</v>
      </c>
      <c r="I134" s="539">
        <f t="shared" si="29"/>
        <v>0</v>
      </c>
      <c r="J134" s="474"/>
    </row>
    <row r="135" spans="1:10" ht="12" customHeight="1">
      <c r="A135" s="449" t="s">
        <v>533</v>
      </c>
      <c r="B135" s="540">
        <f t="shared" si="25"/>
        <v>0</v>
      </c>
      <c r="C135" s="541"/>
      <c r="D135" s="541"/>
      <c r="E135" s="536">
        <f t="shared" si="26"/>
        <v>0</v>
      </c>
      <c r="F135" s="539">
        <f t="shared" si="27"/>
        <v>0</v>
      </c>
      <c r="G135" s="541"/>
      <c r="H135" s="538">
        <f t="shared" si="28"/>
        <v>0</v>
      </c>
      <c r="I135" s="539">
        <f t="shared" si="29"/>
        <v>0</v>
      </c>
      <c r="J135" s="474"/>
    </row>
    <row r="136" spans="1:10" ht="12" customHeight="1">
      <c r="A136" s="449" t="s">
        <v>534</v>
      </c>
      <c r="B136" s="540">
        <f t="shared" si="25"/>
        <v>0</v>
      </c>
      <c r="C136" s="541"/>
      <c r="D136" s="541"/>
      <c r="E136" s="536">
        <f t="shared" si="26"/>
        <v>0</v>
      </c>
      <c r="F136" s="539">
        <f t="shared" si="27"/>
        <v>0</v>
      </c>
      <c r="G136" s="541"/>
      <c r="H136" s="538">
        <f t="shared" si="28"/>
        <v>0</v>
      </c>
      <c r="I136" s="539">
        <f t="shared" si="29"/>
        <v>0</v>
      </c>
      <c r="J136" s="474"/>
    </row>
    <row r="137" spans="1:10" ht="12" customHeight="1" thickBot="1">
      <c r="A137" s="449" t="s">
        <v>535</v>
      </c>
      <c r="B137" s="540">
        <f t="shared" si="25"/>
        <v>0</v>
      </c>
      <c r="C137" s="541"/>
      <c r="D137" s="541"/>
      <c r="E137" s="536">
        <f t="shared" si="26"/>
        <v>0</v>
      </c>
      <c r="F137" s="539">
        <f t="shared" si="27"/>
        <v>0</v>
      </c>
      <c r="G137" s="541"/>
      <c r="H137" s="538">
        <f t="shared" si="28"/>
        <v>0</v>
      </c>
      <c r="I137" s="539">
        <f t="shared" si="29"/>
        <v>0</v>
      </c>
      <c r="J137" s="474"/>
    </row>
    <row r="138" spans="1:10" ht="12" customHeight="1" thickBot="1">
      <c r="A138" s="450" t="s">
        <v>536</v>
      </c>
      <c r="B138" s="461">
        <f aca="true" t="shared" si="30" ref="B138:I138">B132+SUM(B134:B137)</f>
        <v>18690590</v>
      </c>
      <c r="C138" s="461">
        <f t="shared" si="30"/>
        <v>17472960</v>
      </c>
      <c r="D138" s="461">
        <f t="shared" si="30"/>
        <v>1217630</v>
      </c>
      <c r="E138" s="461">
        <f t="shared" si="30"/>
        <v>0</v>
      </c>
      <c r="F138" s="461">
        <f t="shared" si="30"/>
        <v>1217630</v>
      </c>
      <c r="G138" s="461">
        <f t="shared" si="30"/>
        <v>0</v>
      </c>
      <c r="H138" s="461">
        <f t="shared" si="30"/>
        <v>0</v>
      </c>
      <c r="I138" s="542">
        <f t="shared" si="30"/>
        <v>0</v>
      </c>
      <c r="J138" s="474"/>
    </row>
    <row r="139" spans="1:10" ht="12" customHeight="1">
      <c r="A139" s="451" t="s">
        <v>537</v>
      </c>
      <c r="B139" s="528">
        <f>C139+F139+I139</f>
        <v>0</v>
      </c>
      <c r="C139" s="529"/>
      <c r="D139" s="529"/>
      <c r="E139" s="530">
        <f>H156</f>
        <v>0</v>
      </c>
      <c r="F139" s="530">
        <f>D139+E139</f>
        <v>0</v>
      </c>
      <c r="G139" s="529"/>
      <c r="H139" s="530">
        <f>H173</f>
        <v>0</v>
      </c>
      <c r="I139" s="533">
        <f>G139+H139</f>
        <v>0</v>
      </c>
      <c r="J139" s="474"/>
    </row>
    <row r="140" spans="1:10" ht="12" customHeight="1">
      <c r="A140" s="452" t="s">
        <v>538</v>
      </c>
      <c r="B140" s="534">
        <f>C140+F140+I140</f>
        <v>17060000</v>
      </c>
      <c r="C140" s="591">
        <v>17060000</v>
      </c>
      <c r="D140" s="591"/>
      <c r="E140" s="538">
        <f>H157</f>
        <v>0</v>
      </c>
      <c r="F140" s="538">
        <f>D140+E140</f>
        <v>0</v>
      </c>
      <c r="G140" s="541"/>
      <c r="H140" s="538">
        <f>H174</f>
        <v>0</v>
      </c>
      <c r="I140" s="539">
        <f>G140+H140</f>
        <v>0</v>
      </c>
      <c r="J140" s="474"/>
    </row>
    <row r="141" spans="1:10" ht="12" customHeight="1">
      <c r="A141" s="452" t="s">
        <v>539</v>
      </c>
      <c r="B141" s="540">
        <f>C141+F141+I141</f>
        <v>1630590</v>
      </c>
      <c r="C141" s="591">
        <v>1339590</v>
      </c>
      <c r="D141" s="591">
        <v>291000</v>
      </c>
      <c r="E141" s="538">
        <f>H158</f>
        <v>0</v>
      </c>
      <c r="F141" s="538">
        <f>D141+E141</f>
        <v>291000</v>
      </c>
      <c r="G141" s="541"/>
      <c r="H141" s="538">
        <f>H175</f>
        <v>0</v>
      </c>
      <c r="I141" s="539">
        <f>G141+H141</f>
        <v>0</v>
      </c>
      <c r="J141" s="474"/>
    </row>
    <row r="142" spans="1:10" ht="12" customHeight="1">
      <c r="A142" s="452" t="s">
        <v>540</v>
      </c>
      <c r="B142" s="540">
        <f>C142+F142+I142</f>
        <v>0</v>
      </c>
      <c r="C142" s="541"/>
      <c r="D142" s="541"/>
      <c r="E142" s="538">
        <f>H159</f>
        <v>0</v>
      </c>
      <c r="F142" s="538">
        <f>D142+E142</f>
        <v>0</v>
      </c>
      <c r="G142" s="541"/>
      <c r="H142" s="538">
        <f>H176</f>
        <v>0</v>
      </c>
      <c r="I142" s="539">
        <f>G142+H142</f>
        <v>0</v>
      </c>
      <c r="J142" s="474"/>
    </row>
    <row r="143" spans="1:10" ht="12" customHeight="1" thickBot="1">
      <c r="A143" s="453"/>
      <c r="B143" s="543">
        <f>C143+F143+I143</f>
        <v>0</v>
      </c>
      <c r="C143" s="544"/>
      <c r="D143" s="544"/>
      <c r="E143" s="538">
        <f>H160</f>
        <v>0</v>
      </c>
      <c r="F143" s="545">
        <f>D143+E143</f>
        <v>0</v>
      </c>
      <c r="G143" s="544"/>
      <c r="H143" s="538">
        <f>H177</f>
        <v>0</v>
      </c>
      <c r="I143" s="546">
        <f>G143+H143</f>
        <v>0</v>
      </c>
      <c r="J143" s="474"/>
    </row>
    <row r="144" spans="1:10" ht="12" customHeight="1" thickBot="1">
      <c r="A144" s="454" t="s">
        <v>541</v>
      </c>
      <c r="B144" s="461">
        <f aca="true" t="shared" si="31" ref="B144:I144">SUM(B139:B143)</f>
        <v>18690590</v>
      </c>
      <c r="C144" s="461">
        <f t="shared" si="31"/>
        <v>18399590</v>
      </c>
      <c r="D144" s="461">
        <f t="shared" si="31"/>
        <v>291000</v>
      </c>
      <c r="E144" s="461">
        <f t="shared" si="31"/>
        <v>0</v>
      </c>
      <c r="F144" s="461">
        <f t="shared" si="31"/>
        <v>291000</v>
      </c>
      <c r="G144" s="461">
        <f t="shared" si="31"/>
        <v>0</v>
      </c>
      <c r="H144" s="461">
        <f t="shared" si="31"/>
        <v>0</v>
      </c>
      <c r="I144" s="542">
        <f t="shared" si="31"/>
        <v>0</v>
      </c>
      <c r="J144" s="474"/>
    </row>
    <row r="145" spans="1:10" ht="2.25" customHeight="1">
      <c r="A145" s="455"/>
      <c r="B145" s="456"/>
      <c r="C145" s="456"/>
      <c r="D145" s="456"/>
      <c r="E145" s="456"/>
      <c r="F145" s="456"/>
      <c r="G145" s="456"/>
      <c r="H145" s="456"/>
      <c r="I145" s="457"/>
      <c r="J145" s="474"/>
    </row>
    <row r="146" spans="1:10" ht="12" customHeight="1" thickBot="1">
      <c r="A146" s="756" t="str">
        <f>CONCATENATE(RM_TARTALOMJEGYZÉK!A1,". évi költségvetést érintő módosítások")</f>
        <v>2020. évi költségvetést érintő módosítások</v>
      </c>
      <c r="B146" s="756"/>
      <c r="C146" s="756"/>
      <c r="D146" s="756"/>
      <c r="E146" s="756"/>
      <c r="F146" s="756"/>
      <c r="G146" s="756"/>
      <c r="H146" s="756"/>
      <c r="I146" s="756"/>
      <c r="J146" s="474"/>
    </row>
    <row r="147" spans="1:10" ht="12" customHeight="1" thickBot="1">
      <c r="A147" s="458" t="s">
        <v>521</v>
      </c>
      <c r="B147" s="459" t="s">
        <v>543</v>
      </c>
      <c r="C147" s="459" t="s">
        <v>544</v>
      </c>
      <c r="D147" s="459" t="s">
        <v>545</v>
      </c>
      <c r="E147" s="459" t="s">
        <v>546</v>
      </c>
      <c r="F147" s="459" t="s">
        <v>547</v>
      </c>
      <c r="G147" s="488" t="s">
        <v>548</v>
      </c>
      <c r="H147" s="763" t="s">
        <v>549</v>
      </c>
      <c r="I147" s="764"/>
      <c r="J147" s="474"/>
    </row>
    <row r="148" spans="1:10" ht="12" customHeight="1">
      <c r="A148" s="447" t="s">
        <v>530</v>
      </c>
      <c r="B148" s="499"/>
      <c r="C148" s="499"/>
      <c r="D148" s="499"/>
      <c r="E148" s="499"/>
      <c r="F148" s="500"/>
      <c r="G148" s="515"/>
      <c r="H148" s="760">
        <f aca="true" t="shared" si="32" ref="H148:H153">SUM(B148:G148)</f>
        <v>0</v>
      </c>
      <c r="I148" s="761"/>
      <c r="J148" s="474"/>
    </row>
    <row r="149" spans="1:10" ht="12" customHeight="1">
      <c r="A149" s="448" t="s">
        <v>531</v>
      </c>
      <c r="B149" s="502"/>
      <c r="C149" s="502"/>
      <c r="D149" s="502"/>
      <c r="E149" s="502"/>
      <c r="F149" s="503"/>
      <c r="G149" s="513"/>
      <c r="H149" s="752">
        <f t="shared" si="32"/>
        <v>0</v>
      </c>
      <c r="I149" s="753"/>
      <c r="J149" s="474"/>
    </row>
    <row r="150" spans="1:10" ht="12" customHeight="1">
      <c r="A150" s="449" t="s">
        <v>532</v>
      </c>
      <c r="B150" s="502"/>
      <c r="C150" s="502"/>
      <c r="D150" s="502"/>
      <c r="E150" s="502"/>
      <c r="F150" s="503"/>
      <c r="G150" s="513"/>
      <c r="H150" s="752">
        <f t="shared" si="32"/>
        <v>0</v>
      </c>
      <c r="I150" s="753"/>
      <c r="J150" s="474"/>
    </row>
    <row r="151" spans="1:10" ht="12" customHeight="1">
      <c r="A151" s="449" t="s">
        <v>533</v>
      </c>
      <c r="B151" s="502"/>
      <c r="C151" s="502"/>
      <c r="D151" s="502"/>
      <c r="E151" s="502"/>
      <c r="F151" s="503"/>
      <c r="G151" s="513"/>
      <c r="H151" s="752">
        <f t="shared" si="32"/>
        <v>0</v>
      </c>
      <c r="I151" s="753"/>
      <c r="J151" s="474"/>
    </row>
    <row r="152" spans="1:10" ht="12" customHeight="1">
      <c r="A152" s="449" t="s">
        <v>534</v>
      </c>
      <c r="B152" s="502"/>
      <c r="C152" s="502"/>
      <c r="D152" s="502"/>
      <c r="E152" s="502"/>
      <c r="F152" s="503"/>
      <c r="G152" s="513"/>
      <c r="H152" s="752">
        <f t="shared" si="32"/>
        <v>0</v>
      </c>
      <c r="I152" s="753"/>
      <c r="J152" s="474"/>
    </row>
    <row r="153" spans="1:10" ht="12" customHeight="1" thickBot="1">
      <c r="A153" s="449" t="s">
        <v>535</v>
      </c>
      <c r="B153" s="505"/>
      <c r="C153" s="505"/>
      <c r="D153" s="505"/>
      <c r="E153" s="505"/>
      <c r="F153" s="506"/>
      <c r="G153" s="514"/>
      <c r="H153" s="754">
        <f t="shared" si="32"/>
        <v>0</v>
      </c>
      <c r="I153" s="755"/>
      <c r="J153" s="474"/>
    </row>
    <row r="154" spans="1:10" ht="12" customHeight="1" thickBot="1">
      <c r="A154" s="460" t="s">
        <v>510</v>
      </c>
      <c r="B154" s="461">
        <f aca="true" t="shared" si="33" ref="B154:H154">B148+SUM(B150:B153)</f>
        <v>0</v>
      </c>
      <c r="C154" s="461">
        <f t="shared" si="33"/>
        <v>0</v>
      </c>
      <c r="D154" s="461">
        <f t="shared" si="33"/>
        <v>0</v>
      </c>
      <c r="E154" s="461">
        <f t="shared" si="33"/>
        <v>0</v>
      </c>
      <c r="F154" s="461">
        <f t="shared" si="33"/>
        <v>0</v>
      </c>
      <c r="G154" s="527">
        <f t="shared" si="33"/>
        <v>0</v>
      </c>
      <c r="H154" s="757">
        <f t="shared" si="33"/>
        <v>0</v>
      </c>
      <c r="I154" s="762"/>
      <c r="J154" s="474"/>
    </row>
    <row r="155" spans="1:10" ht="12" customHeight="1" thickBot="1">
      <c r="A155" s="458" t="s">
        <v>36</v>
      </c>
      <c r="B155" s="462" t="s">
        <v>543</v>
      </c>
      <c r="C155" s="462" t="s">
        <v>544</v>
      </c>
      <c r="D155" s="462" t="s">
        <v>545</v>
      </c>
      <c r="E155" s="462" t="s">
        <v>546</v>
      </c>
      <c r="F155" s="462" t="s">
        <v>547</v>
      </c>
      <c r="G155" s="483" t="s">
        <v>548</v>
      </c>
      <c r="H155" s="737" t="s">
        <v>549</v>
      </c>
      <c r="I155" s="759"/>
      <c r="J155" s="474"/>
    </row>
    <row r="156" spans="1:10" ht="12" customHeight="1">
      <c r="A156" s="451" t="s">
        <v>537</v>
      </c>
      <c r="B156" s="508"/>
      <c r="C156" s="508"/>
      <c r="D156" s="508"/>
      <c r="E156" s="508"/>
      <c r="F156" s="509"/>
      <c r="G156" s="512"/>
      <c r="H156" s="760">
        <f>SUM(B156:G156)</f>
        <v>0</v>
      </c>
      <c r="I156" s="761"/>
      <c r="J156" s="474"/>
    </row>
    <row r="157" spans="1:10" ht="12" customHeight="1">
      <c r="A157" s="452" t="s">
        <v>538</v>
      </c>
      <c r="B157" s="502"/>
      <c r="C157" s="502"/>
      <c r="D157" s="502"/>
      <c r="E157" s="502"/>
      <c r="F157" s="503"/>
      <c r="G157" s="513"/>
      <c r="H157" s="752">
        <f>SUM(B157:G157)</f>
        <v>0</v>
      </c>
      <c r="I157" s="753"/>
      <c r="J157" s="474"/>
    </row>
    <row r="158" spans="1:10" ht="12" customHeight="1">
      <c r="A158" s="452" t="s">
        <v>539</v>
      </c>
      <c r="B158" s="502"/>
      <c r="C158" s="502"/>
      <c r="D158" s="502"/>
      <c r="E158" s="502"/>
      <c r="F158" s="503"/>
      <c r="G158" s="513"/>
      <c r="H158" s="752">
        <f>SUM(B158:G158)</f>
        <v>0</v>
      </c>
      <c r="I158" s="753"/>
      <c r="J158" s="474"/>
    </row>
    <row r="159" spans="1:10" ht="12" customHeight="1">
      <c r="A159" s="452" t="s">
        <v>540</v>
      </c>
      <c r="B159" s="502"/>
      <c r="C159" s="502"/>
      <c r="D159" s="502"/>
      <c r="E159" s="502"/>
      <c r="F159" s="503"/>
      <c r="G159" s="513"/>
      <c r="H159" s="752">
        <f>SUM(B159:G159)</f>
        <v>0</v>
      </c>
      <c r="I159" s="753"/>
      <c r="J159" s="474"/>
    </row>
    <row r="160" spans="1:10" ht="12" customHeight="1" thickBot="1">
      <c r="A160" s="453"/>
      <c r="B160" s="505"/>
      <c r="C160" s="505"/>
      <c r="D160" s="505"/>
      <c r="E160" s="505"/>
      <c r="F160" s="506"/>
      <c r="G160" s="514"/>
      <c r="H160" s="754">
        <f>SUM(B160:G160)</f>
        <v>0</v>
      </c>
      <c r="I160" s="755"/>
      <c r="J160" s="474"/>
    </row>
    <row r="161" spans="1:10" ht="12" customHeight="1" thickBot="1">
      <c r="A161" s="460" t="s">
        <v>510</v>
      </c>
      <c r="B161" s="461">
        <f>SUM(B156:B160)</f>
        <v>0</v>
      </c>
      <c r="C161" s="461">
        <f aca="true" t="shared" si="34" ref="C161:H161">SUM(C156:C160)</f>
        <v>0</v>
      </c>
      <c r="D161" s="461">
        <f t="shared" si="34"/>
        <v>0</v>
      </c>
      <c r="E161" s="461">
        <f t="shared" si="34"/>
        <v>0</v>
      </c>
      <c r="F161" s="461">
        <f t="shared" si="34"/>
        <v>0</v>
      </c>
      <c r="G161" s="527">
        <f t="shared" si="34"/>
        <v>0</v>
      </c>
      <c r="H161" s="757">
        <f t="shared" si="34"/>
        <v>0</v>
      </c>
      <c r="I161" s="758"/>
      <c r="J161" s="474"/>
    </row>
    <row r="162" spans="1:10" ht="2.25" customHeight="1">
      <c r="A162" s="696"/>
      <c r="B162" s="696"/>
      <c r="C162" s="696"/>
      <c r="D162" s="696"/>
      <c r="E162" s="696"/>
      <c r="F162" s="696"/>
      <c r="G162" s="696"/>
      <c r="H162" s="696"/>
      <c r="I162" s="696"/>
      <c r="J162" s="463"/>
    </row>
    <row r="163" spans="1:10" ht="12" customHeight="1" thickBot="1">
      <c r="A163" s="756" t="str">
        <f>CONCATENATE(RM_TARTALOMJEGYZÉK!A1,". utáni  költségvetést érintő módosítások")</f>
        <v>2020. utáni  költségvetést érintő módosítások</v>
      </c>
      <c r="B163" s="756"/>
      <c r="C163" s="756"/>
      <c r="D163" s="756"/>
      <c r="E163" s="756"/>
      <c r="F163" s="756"/>
      <c r="G163" s="756"/>
      <c r="H163" s="756"/>
      <c r="I163" s="756"/>
      <c r="J163" s="463"/>
    </row>
    <row r="164" spans="1:10" ht="12" customHeight="1" thickBot="1">
      <c r="A164" s="458" t="s">
        <v>521</v>
      </c>
      <c r="B164" s="459" t="s">
        <v>543</v>
      </c>
      <c r="C164" s="459" t="s">
        <v>544</v>
      </c>
      <c r="D164" s="459" t="s">
        <v>545</v>
      </c>
      <c r="E164" s="459" t="s">
        <v>546</v>
      </c>
      <c r="F164" s="459" t="s">
        <v>547</v>
      </c>
      <c r="G164" s="459" t="s">
        <v>548</v>
      </c>
      <c r="H164" s="700" t="s">
        <v>549</v>
      </c>
      <c r="I164" s="749"/>
      <c r="J164" s="463"/>
    </row>
    <row r="165" spans="1:10" ht="12" customHeight="1">
      <c r="A165" s="447" t="s">
        <v>530</v>
      </c>
      <c r="B165" s="508"/>
      <c r="C165" s="508"/>
      <c r="D165" s="508"/>
      <c r="E165" s="508"/>
      <c r="F165" s="509"/>
      <c r="G165" s="509"/>
      <c r="H165" s="750">
        <f aca="true" t="shared" si="35" ref="H165:H170">SUM(B165:G165)</f>
        <v>0</v>
      </c>
      <c r="I165" s="751"/>
      <c r="J165" s="463"/>
    </row>
    <row r="166" spans="1:10" ht="12" customHeight="1">
      <c r="A166" s="448" t="s">
        <v>531</v>
      </c>
      <c r="B166" s="502"/>
      <c r="C166" s="502"/>
      <c r="D166" s="502"/>
      <c r="E166" s="502"/>
      <c r="F166" s="503"/>
      <c r="G166" s="510"/>
      <c r="H166" s="743">
        <f t="shared" si="35"/>
        <v>0</v>
      </c>
      <c r="I166" s="744"/>
      <c r="J166" s="463"/>
    </row>
    <row r="167" spans="1:10" ht="12" customHeight="1">
      <c r="A167" s="449" t="s">
        <v>532</v>
      </c>
      <c r="B167" s="502"/>
      <c r="C167" s="502"/>
      <c r="D167" s="502"/>
      <c r="E167" s="502"/>
      <c r="F167" s="503"/>
      <c r="G167" s="510"/>
      <c r="H167" s="743">
        <f t="shared" si="35"/>
        <v>0</v>
      </c>
      <c r="I167" s="744"/>
      <c r="J167" s="463"/>
    </row>
    <row r="168" spans="1:10" ht="12" customHeight="1">
      <c r="A168" s="449" t="s">
        <v>533</v>
      </c>
      <c r="B168" s="502"/>
      <c r="C168" s="502"/>
      <c r="D168" s="502"/>
      <c r="E168" s="502"/>
      <c r="F168" s="503"/>
      <c r="G168" s="510"/>
      <c r="H168" s="743">
        <f t="shared" si="35"/>
        <v>0</v>
      </c>
      <c r="I168" s="744"/>
      <c r="J168" s="463"/>
    </row>
    <row r="169" spans="1:10" ht="12" customHeight="1">
      <c r="A169" s="449" t="s">
        <v>534</v>
      </c>
      <c r="B169" s="502"/>
      <c r="C169" s="502"/>
      <c r="D169" s="502"/>
      <c r="E169" s="502"/>
      <c r="F169" s="503"/>
      <c r="G169" s="510"/>
      <c r="H169" s="743">
        <f t="shared" si="35"/>
        <v>0</v>
      </c>
      <c r="I169" s="744"/>
      <c r="J169" s="463"/>
    </row>
    <row r="170" spans="1:10" ht="12" customHeight="1" thickBot="1">
      <c r="A170" s="449" t="s">
        <v>535</v>
      </c>
      <c r="B170" s="505"/>
      <c r="C170" s="505"/>
      <c r="D170" s="505"/>
      <c r="E170" s="505"/>
      <c r="F170" s="506"/>
      <c r="G170" s="511"/>
      <c r="H170" s="745">
        <f t="shared" si="35"/>
        <v>0</v>
      </c>
      <c r="I170" s="746"/>
      <c r="J170" s="463"/>
    </row>
    <row r="171" spans="1:10" ht="12" customHeight="1" thickBot="1">
      <c r="A171" s="460" t="s">
        <v>510</v>
      </c>
      <c r="B171" s="461">
        <f aca="true" t="shared" si="36" ref="B171:H171">B165+SUM(B167:B170)</f>
        <v>0</v>
      </c>
      <c r="C171" s="461">
        <f t="shared" si="36"/>
        <v>0</v>
      </c>
      <c r="D171" s="461">
        <f t="shared" si="36"/>
        <v>0</v>
      </c>
      <c r="E171" s="461">
        <f t="shared" si="36"/>
        <v>0</v>
      </c>
      <c r="F171" s="461">
        <f t="shared" si="36"/>
        <v>0</v>
      </c>
      <c r="G171" s="461">
        <f t="shared" si="36"/>
        <v>0</v>
      </c>
      <c r="H171" s="747">
        <f t="shared" si="36"/>
        <v>0</v>
      </c>
      <c r="I171" s="748"/>
      <c r="J171" s="463"/>
    </row>
    <row r="172" spans="1:10" ht="12" customHeight="1" thickBot="1">
      <c r="A172" s="458" t="s">
        <v>36</v>
      </c>
      <c r="B172" s="459" t="s">
        <v>543</v>
      </c>
      <c r="C172" s="459" t="s">
        <v>544</v>
      </c>
      <c r="D172" s="459" t="s">
        <v>545</v>
      </c>
      <c r="E172" s="459" t="s">
        <v>546</v>
      </c>
      <c r="F172" s="459" t="s">
        <v>547</v>
      </c>
      <c r="G172" s="459" t="s">
        <v>548</v>
      </c>
      <c r="H172" s="700" t="s">
        <v>549</v>
      </c>
      <c r="I172" s="749"/>
      <c r="J172" s="463"/>
    </row>
    <row r="173" spans="1:10" ht="12" customHeight="1">
      <c r="A173" s="451" t="s">
        <v>537</v>
      </c>
      <c r="B173" s="508"/>
      <c r="C173" s="508"/>
      <c r="D173" s="508"/>
      <c r="E173" s="508"/>
      <c r="F173" s="509"/>
      <c r="G173" s="509"/>
      <c r="H173" s="750">
        <f>SUM(B173:G173)</f>
        <v>0</v>
      </c>
      <c r="I173" s="751"/>
      <c r="J173" s="463"/>
    </row>
    <row r="174" spans="1:10" ht="12" customHeight="1">
      <c r="A174" s="452" t="s">
        <v>538</v>
      </c>
      <c r="B174" s="502"/>
      <c r="C174" s="502"/>
      <c r="D174" s="502"/>
      <c r="E174" s="502"/>
      <c r="F174" s="503"/>
      <c r="G174" s="510"/>
      <c r="H174" s="743">
        <f>SUM(B174:G174)</f>
        <v>0</v>
      </c>
      <c r="I174" s="744"/>
      <c r="J174" s="463"/>
    </row>
    <row r="175" spans="1:10" ht="12" customHeight="1">
      <c r="A175" s="452" t="s">
        <v>539</v>
      </c>
      <c r="B175" s="502"/>
      <c r="C175" s="502"/>
      <c r="D175" s="502"/>
      <c r="E175" s="502"/>
      <c r="F175" s="503"/>
      <c r="G175" s="510"/>
      <c r="H175" s="743">
        <f>SUM(B175:G175)</f>
        <v>0</v>
      </c>
      <c r="I175" s="744"/>
      <c r="J175" s="463"/>
    </row>
    <row r="176" spans="1:10" ht="12" customHeight="1">
      <c r="A176" s="452" t="s">
        <v>540</v>
      </c>
      <c r="B176" s="502"/>
      <c r="C176" s="502"/>
      <c r="D176" s="502"/>
      <c r="E176" s="502"/>
      <c r="F176" s="503"/>
      <c r="G176" s="510"/>
      <c r="H176" s="743">
        <f>SUM(B176:G176)</f>
        <v>0</v>
      </c>
      <c r="I176" s="744"/>
      <c r="J176" s="463"/>
    </row>
    <row r="177" spans="1:10" ht="12" customHeight="1" thickBot="1">
      <c r="A177" s="453"/>
      <c r="B177" s="505"/>
      <c r="C177" s="505"/>
      <c r="D177" s="505"/>
      <c r="E177" s="505"/>
      <c r="F177" s="506"/>
      <c r="G177" s="511"/>
      <c r="H177" s="745">
        <f>SUM(B177:G177)</f>
        <v>0</v>
      </c>
      <c r="I177" s="746"/>
      <c r="J177" s="463"/>
    </row>
    <row r="178" spans="1:10" ht="12" customHeight="1" thickBot="1">
      <c r="A178" s="460" t="s">
        <v>510</v>
      </c>
      <c r="B178" s="461">
        <f aca="true" t="shared" si="37" ref="B178:H178">SUM(B173:B177)</f>
        <v>0</v>
      </c>
      <c r="C178" s="461">
        <f t="shared" si="37"/>
        <v>0</v>
      </c>
      <c r="D178" s="461">
        <f t="shared" si="37"/>
        <v>0</v>
      </c>
      <c r="E178" s="461">
        <f t="shared" si="37"/>
        <v>0</v>
      </c>
      <c r="F178" s="461">
        <f t="shared" si="37"/>
        <v>0</v>
      </c>
      <c r="G178" s="464">
        <f t="shared" si="37"/>
        <v>0</v>
      </c>
      <c r="H178" s="747">
        <f t="shared" si="37"/>
        <v>0</v>
      </c>
      <c r="I178" s="748"/>
      <c r="J178" s="463"/>
    </row>
    <row r="179" ht="23.25" customHeight="1"/>
    <row r="180" spans="1:6" ht="31.5" customHeight="1">
      <c r="A180" s="724" t="s">
        <v>651</v>
      </c>
      <c r="B180" s="724"/>
      <c r="C180" s="675" t="s">
        <v>654</v>
      </c>
      <c r="D180" s="676"/>
      <c r="E180" s="676"/>
      <c r="F180" s="676"/>
    </row>
    <row r="181" spans="1:10" ht="12" customHeight="1" thickBot="1">
      <c r="A181" s="439"/>
      <c r="B181" s="439"/>
      <c r="C181" s="439"/>
      <c r="D181" s="439"/>
      <c r="E181" s="439"/>
      <c r="F181" s="439"/>
      <c r="G181" s="439"/>
      <c r="H181" s="723" t="s">
        <v>425</v>
      </c>
      <c r="I181" s="723"/>
      <c r="J181" s="474"/>
    </row>
    <row r="182" spans="1:10" ht="12" customHeight="1" thickBot="1">
      <c r="A182" s="702" t="s">
        <v>521</v>
      </c>
      <c r="B182" s="705" t="s">
        <v>522</v>
      </c>
      <c r="C182" s="706"/>
      <c r="D182" s="706"/>
      <c r="E182" s="706"/>
      <c r="F182" s="707"/>
      <c r="G182" s="707"/>
      <c r="H182" s="707"/>
      <c r="I182" s="708"/>
      <c r="J182" s="474"/>
    </row>
    <row r="183" spans="1:10" ht="12" customHeight="1" thickBot="1">
      <c r="A183" s="703"/>
      <c r="B183" s="709" t="s">
        <v>523</v>
      </c>
      <c r="C183" s="712" t="s">
        <v>524</v>
      </c>
      <c r="D183" s="713"/>
      <c r="E183" s="713"/>
      <c r="F183" s="713"/>
      <c r="G183" s="713"/>
      <c r="H183" s="713"/>
      <c r="I183" s="714"/>
      <c r="J183" s="474"/>
    </row>
    <row r="184" spans="1:10" ht="12" customHeight="1" thickBot="1">
      <c r="A184" s="703"/>
      <c r="B184" s="710"/>
      <c r="C184" s="709" t="str">
        <f>CONCATENATE(RM_TARTALOMJEGYZÉK!A1,". előtti  forrás, kiadás")</f>
        <v>2020. előtti  forrás, kiadás</v>
      </c>
      <c r="D184" s="441" t="s">
        <v>525</v>
      </c>
      <c r="E184" s="441" t="s">
        <v>526</v>
      </c>
      <c r="F184" s="441" t="s">
        <v>527</v>
      </c>
      <c r="G184" s="441" t="s">
        <v>525</v>
      </c>
      <c r="H184" s="441" t="s">
        <v>526</v>
      </c>
      <c r="I184" s="441" t="s">
        <v>527</v>
      </c>
      <c r="J184" s="474"/>
    </row>
    <row r="185" spans="1:10" ht="12" customHeight="1" thickBot="1">
      <c r="A185" s="704"/>
      <c r="B185" s="711"/>
      <c r="C185" s="715"/>
      <c r="D185" s="716" t="str">
        <f>CONCATENATE(RM_TARTALOMJEGYZÉK!$A$1,". évi")</f>
        <v>2020. évi</v>
      </c>
      <c r="E185" s="717"/>
      <c r="F185" s="718"/>
      <c r="G185" s="716" t="str">
        <f>CONCATENATE(RM_TARTALOMJEGYZÉK!$A$1,". után")</f>
        <v>2020. után</v>
      </c>
      <c r="H185" s="719"/>
      <c r="I185" s="718"/>
      <c r="J185" s="474"/>
    </row>
    <row r="186" spans="1:10" ht="12" customHeight="1" thickBot="1">
      <c r="A186" s="442" t="s">
        <v>343</v>
      </c>
      <c r="B186" s="478" t="s">
        <v>572</v>
      </c>
      <c r="C186" s="444" t="s">
        <v>345</v>
      </c>
      <c r="D186" s="445" t="s">
        <v>347</v>
      </c>
      <c r="E186" s="445" t="s">
        <v>346</v>
      </c>
      <c r="F186" s="444" t="s">
        <v>528</v>
      </c>
      <c r="G186" s="444" t="s">
        <v>349</v>
      </c>
      <c r="H186" s="444" t="s">
        <v>350</v>
      </c>
      <c r="I186" s="446" t="s">
        <v>529</v>
      </c>
      <c r="J186" s="474"/>
    </row>
    <row r="187" spans="1:10" ht="12" customHeight="1">
      <c r="A187" s="447" t="s">
        <v>530</v>
      </c>
      <c r="B187" s="528">
        <f aca="true" t="shared" si="38" ref="B187:B192">C187+F187+I187</f>
        <v>0</v>
      </c>
      <c r="C187" s="499"/>
      <c r="D187" s="529"/>
      <c r="E187" s="530">
        <f aca="true" t="shared" si="39" ref="E187:E192">H203</f>
        <v>0</v>
      </c>
      <c r="F187" s="531">
        <f aca="true" t="shared" si="40" ref="F187:F192">D187+E187</f>
        <v>0</v>
      </c>
      <c r="G187" s="529"/>
      <c r="H187" s="532">
        <f aca="true" t="shared" si="41" ref="H187:H192">H220</f>
        <v>0</v>
      </c>
      <c r="I187" s="533">
        <f aca="true" t="shared" si="42" ref="I187:I192">G187+H187</f>
        <v>0</v>
      </c>
      <c r="J187" s="474"/>
    </row>
    <row r="188" spans="1:10" ht="12" customHeight="1">
      <c r="A188" s="448" t="s">
        <v>531</v>
      </c>
      <c r="B188" s="534">
        <f t="shared" si="38"/>
        <v>0</v>
      </c>
      <c r="C188" s="535"/>
      <c r="D188" s="535"/>
      <c r="E188" s="536">
        <f t="shared" si="39"/>
        <v>0</v>
      </c>
      <c r="F188" s="537">
        <f t="shared" si="40"/>
        <v>0</v>
      </c>
      <c r="G188" s="535"/>
      <c r="H188" s="538">
        <f t="shared" si="41"/>
        <v>0</v>
      </c>
      <c r="I188" s="539">
        <f t="shared" si="42"/>
        <v>0</v>
      </c>
      <c r="J188" s="474"/>
    </row>
    <row r="189" spans="1:10" ht="12" customHeight="1">
      <c r="A189" s="449" t="s">
        <v>532</v>
      </c>
      <c r="B189" s="540">
        <f t="shared" si="38"/>
        <v>6928850</v>
      </c>
      <c r="C189" s="591">
        <v>6604000</v>
      </c>
      <c r="D189" s="591"/>
      <c r="E189" s="536">
        <v>324850</v>
      </c>
      <c r="F189" s="539">
        <f t="shared" si="40"/>
        <v>324850</v>
      </c>
      <c r="G189" s="541"/>
      <c r="H189" s="538">
        <f t="shared" si="41"/>
        <v>0</v>
      </c>
      <c r="I189" s="539">
        <f t="shared" si="42"/>
        <v>0</v>
      </c>
      <c r="J189" s="474"/>
    </row>
    <row r="190" spans="1:10" ht="12" customHeight="1">
      <c r="A190" s="449" t="s">
        <v>533</v>
      </c>
      <c r="B190" s="540">
        <f t="shared" si="38"/>
        <v>0</v>
      </c>
      <c r="C190" s="591"/>
      <c r="D190" s="591"/>
      <c r="E190" s="536">
        <f t="shared" si="39"/>
        <v>0</v>
      </c>
      <c r="F190" s="539">
        <f t="shared" si="40"/>
        <v>0</v>
      </c>
      <c r="G190" s="541"/>
      <c r="H190" s="538">
        <f t="shared" si="41"/>
        <v>0</v>
      </c>
      <c r="I190" s="539">
        <f t="shared" si="42"/>
        <v>0</v>
      </c>
      <c r="J190" s="474"/>
    </row>
    <row r="191" spans="1:10" ht="12" customHeight="1">
      <c r="A191" s="449" t="s">
        <v>534</v>
      </c>
      <c r="B191" s="540">
        <f t="shared" si="38"/>
        <v>0</v>
      </c>
      <c r="C191" s="591"/>
      <c r="D191" s="591"/>
      <c r="E191" s="536">
        <f t="shared" si="39"/>
        <v>0</v>
      </c>
      <c r="F191" s="539">
        <f t="shared" si="40"/>
        <v>0</v>
      </c>
      <c r="G191" s="541"/>
      <c r="H191" s="538">
        <f t="shared" si="41"/>
        <v>0</v>
      </c>
      <c r="I191" s="539">
        <f t="shared" si="42"/>
        <v>0</v>
      </c>
      <c r="J191" s="474"/>
    </row>
    <row r="192" spans="1:10" ht="12" customHeight="1" thickBot="1">
      <c r="A192" s="449" t="s">
        <v>535</v>
      </c>
      <c r="B192" s="540">
        <f t="shared" si="38"/>
        <v>1100667</v>
      </c>
      <c r="C192" s="589"/>
      <c r="D192" s="589">
        <v>1100667</v>
      </c>
      <c r="E192" s="536">
        <f t="shared" si="39"/>
        <v>0</v>
      </c>
      <c r="F192" s="539">
        <f t="shared" si="40"/>
        <v>1100667</v>
      </c>
      <c r="G192" s="541"/>
      <c r="H192" s="538">
        <f t="shared" si="41"/>
        <v>0</v>
      </c>
      <c r="I192" s="539">
        <f t="shared" si="42"/>
        <v>0</v>
      </c>
      <c r="J192" s="474"/>
    </row>
    <row r="193" spans="1:10" ht="12" customHeight="1" thickBot="1">
      <c r="A193" s="450" t="s">
        <v>536</v>
      </c>
      <c r="B193" s="461">
        <f>B187+SUM(B189:B191)</f>
        <v>6928850</v>
      </c>
      <c r="C193" s="461">
        <f aca="true" t="shared" si="43" ref="C193:I193">C187+SUM(C189:C192)</f>
        <v>6604000</v>
      </c>
      <c r="D193" s="461">
        <f t="shared" si="43"/>
        <v>1100667</v>
      </c>
      <c r="E193" s="461">
        <f t="shared" si="43"/>
        <v>324850</v>
      </c>
      <c r="F193" s="461">
        <f t="shared" si="43"/>
        <v>1425517</v>
      </c>
      <c r="G193" s="461">
        <f t="shared" si="43"/>
        <v>0</v>
      </c>
      <c r="H193" s="461">
        <f t="shared" si="43"/>
        <v>0</v>
      </c>
      <c r="I193" s="542">
        <f t="shared" si="43"/>
        <v>0</v>
      </c>
      <c r="J193" s="474"/>
    </row>
    <row r="194" spans="1:10" ht="12" customHeight="1">
      <c r="A194" s="451" t="s">
        <v>537</v>
      </c>
      <c r="B194" s="528">
        <f>C194+F194+I194</f>
        <v>0</v>
      </c>
      <c r="C194" s="529"/>
      <c r="D194" s="529"/>
      <c r="E194" s="530">
        <f>H211</f>
        <v>0</v>
      </c>
      <c r="F194" s="530">
        <f>D194+E194</f>
        <v>0</v>
      </c>
      <c r="G194" s="529"/>
      <c r="H194" s="530">
        <f>H228</f>
        <v>0</v>
      </c>
      <c r="I194" s="533">
        <f>G194+H194</f>
        <v>0</v>
      </c>
      <c r="J194" s="474"/>
    </row>
    <row r="195" spans="1:10" ht="12" customHeight="1">
      <c r="A195" s="452" t="s">
        <v>538</v>
      </c>
      <c r="B195" s="534"/>
      <c r="C195" s="591"/>
      <c r="D195" s="591"/>
      <c r="E195" s="538"/>
      <c r="F195" s="538"/>
      <c r="G195" s="541"/>
      <c r="H195" s="538">
        <f>H229</f>
        <v>0</v>
      </c>
      <c r="I195" s="539">
        <f>G195+H195</f>
        <v>0</v>
      </c>
      <c r="J195" s="474"/>
    </row>
    <row r="196" spans="1:10" ht="12" customHeight="1">
      <c r="A196" s="452" t="s">
        <v>539</v>
      </c>
      <c r="B196" s="534">
        <f>C196+F196+I196</f>
        <v>6928850</v>
      </c>
      <c r="C196" s="591">
        <v>5503333</v>
      </c>
      <c r="D196" s="591">
        <v>1100667</v>
      </c>
      <c r="E196" s="538">
        <v>324850</v>
      </c>
      <c r="F196" s="538">
        <f>D196+E196</f>
        <v>1425517</v>
      </c>
      <c r="G196" s="541"/>
      <c r="H196" s="538">
        <f>H230</f>
        <v>0</v>
      </c>
      <c r="I196" s="539">
        <f>G196+H196</f>
        <v>0</v>
      </c>
      <c r="J196" s="474"/>
    </row>
    <row r="197" spans="1:10" ht="12" customHeight="1">
      <c r="A197" s="452" t="s">
        <v>540</v>
      </c>
      <c r="B197" s="540">
        <f>C197+F197+I197</f>
        <v>0</v>
      </c>
      <c r="C197" s="541"/>
      <c r="D197" s="541"/>
      <c r="E197" s="538">
        <f>H214</f>
        <v>0</v>
      </c>
      <c r="F197" s="538">
        <f>D197+E197</f>
        <v>0</v>
      </c>
      <c r="G197" s="541"/>
      <c r="H197" s="538">
        <f>H231</f>
        <v>0</v>
      </c>
      <c r="I197" s="539">
        <f>G197+H197</f>
        <v>0</v>
      </c>
      <c r="J197" s="474"/>
    </row>
    <row r="198" spans="1:10" ht="12" customHeight="1" thickBot="1">
      <c r="A198" s="453"/>
      <c r="B198" s="543">
        <f>C198+F198+I198</f>
        <v>0</v>
      </c>
      <c r="C198" s="544"/>
      <c r="D198" s="544"/>
      <c r="E198" s="538">
        <f>H215</f>
        <v>0</v>
      </c>
      <c r="F198" s="545">
        <f>D198+E198</f>
        <v>0</v>
      </c>
      <c r="G198" s="544"/>
      <c r="H198" s="538">
        <f>H232</f>
        <v>0</v>
      </c>
      <c r="I198" s="546">
        <f>G198+H198</f>
        <v>0</v>
      </c>
      <c r="J198" s="474"/>
    </row>
    <row r="199" spans="1:10" ht="12" customHeight="1" thickBot="1">
      <c r="A199" s="454" t="s">
        <v>541</v>
      </c>
      <c r="B199" s="461">
        <f aca="true" t="shared" si="44" ref="B199:I199">SUM(B194:B198)</f>
        <v>6928850</v>
      </c>
      <c r="C199" s="461">
        <f t="shared" si="44"/>
        <v>5503333</v>
      </c>
      <c r="D199" s="461">
        <f t="shared" si="44"/>
        <v>1100667</v>
      </c>
      <c r="E199" s="461">
        <f t="shared" si="44"/>
        <v>324850</v>
      </c>
      <c r="F199" s="461">
        <f t="shared" si="44"/>
        <v>1425517</v>
      </c>
      <c r="G199" s="461">
        <f t="shared" si="44"/>
        <v>0</v>
      </c>
      <c r="H199" s="461">
        <f t="shared" si="44"/>
        <v>0</v>
      </c>
      <c r="I199" s="542">
        <f t="shared" si="44"/>
        <v>0</v>
      </c>
      <c r="J199" s="474"/>
    </row>
    <row r="200" spans="1:10" ht="2.25" customHeight="1">
      <c r="A200" s="455"/>
      <c r="B200" s="456"/>
      <c r="C200" s="456"/>
      <c r="D200" s="456"/>
      <c r="E200" s="456"/>
      <c r="F200" s="456"/>
      <c r="G200" s="456"/>
      <c r="H200" s="456"/>
      <c r="I200" s="457"/>
      <c r="J200" s="474"/>
    </row>
    <row r="201" spans="1:10" ht="12" customHeight="1" thickBot="1">
      <c r="A201" s="679" t="str">
        <f>CONCATENATE(RM_TARTALOMJEGYZÉK!A1,". évi költségvetést érintő módosítások")</f>
        <v>2020. évi költségvetést érintő módosítások</v>
      </c>
      <c r="B201" s="680"/>
      <c r="C201" s="680"/>
      <c r="D201" s="680"/>
      <c r="E201" s="680"/>
      <c r="F201" s="680"/>
      <c r="G201" s="680"/>
      <c r="H201" s="680"/>
      <c r="I201" s="680"/>
      <c r="J201" s="474"/>
    </row>
    <row r="202" spans="1:10" ht="12" customHeight="1" thickBot="1">
      <c r="A202" s="487" t="s">
        <v>521</v>
      </c>
      <c r="B202" s="488" t="s">
        <v>543</v>
      </c>
      <c r="C202" s="488" t="s">
        <v>544</v>
      </c>
      <c r="D202" s="488" t="s">
        <v>545</v>
      </c>
      <c r="E202" s="488" t="s">
        <v>546</v>
      </c>
      <c r="F202" s="488" t="s">
        <v>547</v>
      </c>
      <c r="G202" s="488" t="s">
        <v>548</v>
      </c>
      <c r="H202" s="739" t="s">
        <v>549</v>
      </c>
      <c r="I202" s="740"/>
      <c r="J202" s="474"/>
    </row>
    <row r="203" spans="1:10" ht="12" customHeight="1">
      <c r="A203" s="489" t="s">
        <v>530</v>
      </c>
      <c r="B203" s="516"/>
      <c r="C203" s="516"/>
      <c r="D203" s="516"/>
      <c r="E203" s="516"/>
      <c r="F203" s="517"/>
      <c r="G203" s="515"/>
      <c r="H203" s="741">
        <f aca="true" t="shared" si="45" ref="H203:H208">SUM(B203:G203)</f>
        <v>0</v>
      </c>
      <c r="I203" s="742"/>
      <c r="J203" s="474"/>
    </row>
    <row r="204" spans="1:10" ht="12" customHeight="1">
      <c r="A204" s="490" t="s">
        <v>531</v>
      </c>
      <c r="B204" s="518"/>
      <c r="C204" s="518"/>
      <c r="D204" s="518"/>
      <c r="E204" s="518"/>
      <c r="F204" s="519"/>
      <c r="G204" s="513"/>
      <c r="H204" s="725">
        <f t="shared" si="45"/>
        <v>0</v>
      </c>
      <c r="I204" s="726"/>
      <c r="J204" s="474"/>
    </row>
    <row r="205" spans="1:10" ht="12" customHeight="1">
      <c r="A205" s="491" t="s">
        <v>532</v>
      </c>
      <c r="B205" s="518"/>
      <c r="C205" s="518"/>
      <c r="D205" s="518"/>
      <c r="E205" s="518"/>
      <c r="F205" s="519"/>
      <c r="G205" s="513"/>
      <c r="H205" s="725">
        <f t="shared" si="45"/>
        <v>0</v>
      </c>
      <c r="I205" s="726"/>
      <c r="J205" s="474"/>
    </row>
    <row r="206" spans="1:10" ht="12" customHeight="1">
      <c r="A206" s="491" t="s">
        <v>533</v>
      </c>
      <c r="B206" s="518"/>
      <c r="C206" s="518"/>
      <c r="D206" s="518"/>
      <c r="E206" s="518"/>
      <c r="F206" s="519"/>
      <c r="G206" s="513"/>
      <c r="H206" s="725">
        <f t="shared" si="45"/>
        <v>0</v>
      </c>
      <c r="I206" s="726"/>
      <c r="J206" s="474"/>
    </row>
    <row r="207" spans="1:10" ht="12" customHeight="1">
      <c r="A207" s="491" t="s">
        <v>534</v>
      </c>
      <c r="B207" s="518"/>
      <c r="C207" s="518"/>
      <c r="D207" s="518"/>
      <c r="E207" s="518"/>
      <c r="F207" s="519"/>
      <c r="G207" s="513"/>
      <c r="H207" s="725">
        <f t="shared" si="45"/>
        <v>0</v>
      </c>
      <c r="I207" s="726"/>
      <c r="J207" s="474"/>
    </row>
    <row r="208" spans="1:10" ht="12" customHeight="1" thickBot="1">
      <c r="A208" s="491" t="s">
        <v>535</v>
      </c>
      <c r="B208" s="520"/>
      <c r="C208" s="520"/>
      <c r="D208" s="520"/>
      <c r="E208" s="520"/>
      <c r="F208" s="521"/>
      <c r="G208" s="514"/>
      <c r="H208" s="727">
        <f t="shared" si="45"/>
        <v>0</v>
      </c>
      <c r="I208" s="728"/>
      <c r="J208" s="474"/>
    </row>
    <row r="209" spans="1:10" ht="12" customHeight="1" thickBot="1">
      <c r="A209" s="492" t="s">
        <v>510</v>
      </c>
      <c r="B209" s="493">
        <f aca="true" t="shared" si="46" ref="B209:I209">B203+SUM(B205:B208)</f>
        <v>0</v>
      </c>
      <c r="C209" s="493">
        <f t="shared" si="46"/>
        <v>0</v>
      </c>
      <c r="D209" s="493">
        <f t="shared" si="46"/>
        <v>0</v>
      </c>
      <c r="E209" s="493">
        <f t="shared" si="46"/>
        <v>0</v>
      </c>
      <c r="F209" s="493">
        <f t="shared" si="46"/>
        <v>0</v>
      </c>
      <c r="G209" s="527">
        <f t="shared" si="46"/>
        <v>0</v>
      </c>
      <c r="H209" s="729">
        <f t="shared" si="46"/>
        <v>0</v>
      </c>
      <c r="I209" s="730">
        <f t="shared" si="46"/>
        <v>0</v>
      </c>
      <c r="J209" s="474"/>
    </row>
    <row r="210" spans="1:10" ht="12" customHeight="1" thickBot="1">
      <c r="A210" s="487" t="s">
        <v>36</v>
      </c>
      <c r="B210" s="483" t="s">
        <v>543</v>
      </c>
      <c r="C210" s="483" t="s">
        <v>544</v>
      </c>
      <c r="D210" s="483" t="s">
        <v>545</v>
      </c>
      <c r="E210" s="483" t="s">
        <v>546</v>
      </c>
      <c r="F210" s="483" t="s">
        <v>547</v>
      </c>
      <c r="G210" s="483" t="s">
        <v>548</v>
      </c>
      <c r="H210" s="737" t="s">
        <v>549</v>
      </c>
      <c r="I210" s="738"/>
      <c r="J210" s="474"/>
    </row>
    <row r="211" spans="1:10" ht="12" customHeight="1">
      <c r="A211" s="494" t="s">
        <v>537</v>
      </c>
      <c r="B211" s="522"/>
      <c r="C211" s="522"/>
      <c r="D211" s="522"/>
      <c r="E211" s="522"/>
      <c r="F211" s="523"/>
      <c r="G211" s="484"/>
      <c r="H211" s="733">
        <f>SUM(B211:G211)</f>
        <v>0</v>
      </c>
      <c r="I211" s="734"/>
      <c r="J211" s="474"/>
    </row>
    <row r="212" spans="1:10" ht="12" customHeight="1">
      <c r="A212" s="495" t="s">
        <v>538</v>
      </c>
      <c r="B212" s="518"/>
      <c r="C212" s="518"/>
      <c r="D212" s="518"/>
      <c r="E212" s="518"/>
      <c r="F212" s="519"/>
      <c r="G212" s="485"/>
      <c r="H212" s="725">
        <f>SUM(B212:G212)</f>
        <v>0</v>
      </c>
      <c r="I212" s="726"/>
      <c r="J212" s="474"/>
    </row>
    <row r="213" spans="1:10" ht="12" customHeight="1">
      <c r="A213" s="495" t="s">
        <v>539</v>
      </c>
      <c r="B213" s="518"/>
      <c r="C213" s="518"/>
      <c r="D213" s="518"/>
      <c r="E213" s="518"/>
      <c r="F213" s="519"/>
      <c r="G213" s="485"/>
      <c r="H213" s="725">
        <f>SUM(B213:G213)</f>
        <v>0</v>
      </c>
      <c r="I213" s="726"/>
      <c r="J213" s="474"/>
    </row>
    <row r="214" spans="1:10" ht="12" customHeight="1">
      <c r="A214" s="495" t="s">
        <v>540</v>
      </c>
      <c r="B214" s="518"/>
      <c r="C214" s="518"/>
      <c r="D214" s="518"/>
      <c r="E214" s="518"/>
      <c r="F214" s="519"/>
      <c r="G214" s="485"/>
      <c r="H214" s="725">
        <f>SUM(B214:G214)</f>
        <v>0</v>
      </c>
      <c r="I214" s="726"/>
      <c r="J214" s="474"/>
    </row>
    <row r="215" spans="1:10" ht="12" customHeight="1" thickBot="1">
      <c r="A215" s="496"/>
      <c r="B215" s="520"/>
      <c r="C215" s="520"/>
      <c r="D215" s="520"/>
      <c r="E215" s="520"/>
      <c r="F215" s="521"/>
      <c r="G215" s="486"/>
      <c r="H215" s="727">
        <f>SUM(B215:G215)</f>
        <v>0</v>
      </c>
      <c r="I215" s="728"/>
      <c r="J215" s="474"/>
    </row>
    <row r="216" spans="1:10" ht="12" customHeight="1" thickBot="1">
      <c r="A216" s="492" t="s">
        <v>510</v>
      </c>
      <c r="B216" s="493">
        <f>SUM(B211:B215)</f>
        <v>0</v>
      </c>
      <c r="C216" s="493">
        <f aca="true" t="shared" si="47" ref="C216:I216">SUM(C211:C215)</f>
        <v>0</v>
      </c>
      <c r="D216" s="493">
        <f t="shared" si="47"/>
        <v>0</v>
      </c>
      <c r="E216" s="493">
        <f t="shared" si="47"/>
        <v>0</v>
      </c>
      <c r="F216" s="493">
        <f t="shared" si="47"/>
        <v>0</v>
      </c>
      <c r="G216" s="527">
        <f t="shared" si="47"/>
        <v>0</v>
      </c>
      <c r="H216" s="729">
        <f t="shared" si="47"/>
        <v>0</v>
      </c>
      <c r="I216" s="730">
        <f t="shared" si="47"/>
        <v>0</v>
      </c>
      <c r="J216" s="474"/>
    </row>
    <row r="217" spans="1:10" ht="2.25" customHeight="1">
      <c r="A217" s="696"/>
      <c r="B217" s="697"/>
      <c r="C217" s="697"/>
      <c r="D217" s="697"/>
      <c r="E217" s="697"/>
      <c r="F217" s="697"/>
      <c r="G217" s="697"/>
      <c r="H217" s="697"/>
      <c r="I217" s="697"/>
      <c r="J217" s="463"/>
    </row>
    <row r="218" spans="1:10" ht="12" customHeight="1" thickBot="1">
      <c r="A218" s="735" t="str">
        <f>CONCATENATE(RM_TARTALOMJEGYZÉK!A1,". utáni  költségvetést érintő módosítások")</f>
        <v>2020. utáni  költségvetést érintő módosítások</v>
      </c>
      <c r="B218" s="736"/>
      <c r="C218" s="736"/>
      <c r="D218" s="736"/>
      <c r="E218" s="736"/>
      <c r="F218" s="736"/>
      <c r="G218" s="736"/>
      <c r="H218" s="736"/>
      <c r="I218" s="736"/>
      <c r="J218" s="463"/>
    </row>
    <row r="219" spans="1:10" ht="12" customHeight="1" thickBot="1">
      <c r="A219" s="487" t="s">
        <v>521</v>
      </c>
      <c r="B219" s="488" t="s">
        <v>543</v>
      </c>
      <c r="C219" s="488" t="s">
        <v>544</v>
      </c>
      <c r="D219" s="488" t="s">
        <v>545</v>
      </c>
      <c r="E219" s="488" t="s">
        <v>546</v>
      </c>
      <c r="F219" s="488" t="s">
        <v>547</v>
      </c>
      <c r="G219" s="488" t="s">
        <v>548</v>
      </c>
      <c r="H219" s="731" t="s">
        <v>549</v>
      </c>
      <c r="I219" s="732"/>
      <c r="J219" s="463"/>
    </row>
    <row r="220" spans="1:10" ht="12" customHeight="1">
      <c r="A220" s="489" t="s">
        <v>530</v>
      </c>
      <c r="B220" s="522"/>
      <c r="C220" s="522"/>
      <c r="D220" s="522"/>
      <c r="E220" s="522"/>
      <c r="F220" s="523"/>
      <c r="G220" s="523"/>
      <c r="H220" s="733">
        <f aca="true" t="shared" si="48" ref="H220:H225">SUM(B220:G220)</f>
        <v>0</v>
      </c>
      <c r="I220" s="734"/>
      <c r="J220" s="463"/>
    </row>
    <row r="221" spans="1:10" ht="12" customHeight="1">
      <c r="A221" s="490" t="s">
        <v>531</v>
      </c>
      <c r="B221" s="518"/>
      <c r="C221" s="518"/>
      <c r="D221" s="518"/>
      <c r="E221" s="518"/>
      <c r="F221" s="519"/>
      <c r="G221" s="524"/>
      <c r="H221" s="725">
        <f t="shared" si="48"/>
        <v>0</v>
      </c>
      <c r="I221" s="726"/>
      <c r="J221" s="463"/>
    </row>
    <row r="222" spans="1:10" ht="12" customHeight="1">
      <c r="A222" s="491" t="s">
        <v>532</v>
      </c>
      <c r="B222" s="518"/>
      <c r="C222" s="518"/>
      <c r="D222" s="518"/>
      <c r="E222" s="518"/>
      <c r="F222" s="519"/>
      <c r="G222" s="524"/>
      <c r="H222" s="725">
        <f t="shared" si="48"/>
        <v>0</v>
      </c>
      <c r="I222" s="726"/>
      <c r="J222" s="463"/>
    </row>
    <row r="223" spans="1:10" ht="12" customHeight="1">
      <c r="A223" s="491" t="s">
        <v>533</v>
      </c>
      <c r="B223" s="518"/>
      <c r="C223" s="518"/>
      <c r="D223" s="518"/>
      <c r="E223" s="518"/>
      <c r="F223" s="519"/>
      <c r="G223" s="524"/>
      <c r="H223" s="725">
        <f t="shared" si="48"/>
        <v>0</v>
      </c>
      <c r="I223" s="726"/>
      <c r="J223" s="463"/>
    </row>
    <row r="224" spans="1:10" ht="12" customHeight="1">
      <c r="A224" s="491" t="s">
        <v>534</v>
      </c>
      <c r="B224" s="518"/>
      <c r="C224" s="518"/>
      <c r="D224" s="518"/>
      <c r="E224" s="518"/>
      <c r="F224" s="519"/>
      <c r="G224" s="524"/>
      <c r="H224" s="725">
        <f t="shared" si="48"/>
        <v>0</v>
      </c>
      <c r="I224" s="726"/>
      <c r="J224" s="463"/>
    </row>
    <row r="225" spans="1:10" ht="12" customHeight="1" thickBot="1">
      <c r="A225" s="491" t="s">
        <v>535</v>
      </c>
      <c r="B225" s="520"/>
      <c r="C225" s="520"/>
      <c r="D225" s="520"/>
      <c r="E225" s="520"/>
      <c r="F225" s="521"/>
      <c r="G225" s="525"/>
      <c r="H225" s="727">
        <f t="shared" si="48"/>
        <v>0</v>
      </c>
      <c r="I225" s="728"/>
      <c r="J225" s="463"/>
    </row>
    <row r="226" spans="1:10" ht="12" customHeight="1" thickBot="1">
      <c r="A226" s="492" t="s">
        <v>510</v>
      </c>
      <c r="B226" s="493">
        <f aca="true" t="shared" si="49" ref="B226:I226">B220+SUM(B222:B225)</f>
        <v>0</v>
      </c>
      <c r="C226" s="493">
        <f t="shared" si="49"/>
        <v>0</v>
      </c>
      <c r="D226" s="493">
        <f t="shared" si="49"/>
        <v>0</v>
      </c>
      <c r="E226" s="493">
        <f t="shared" si="49"/>
        <v>0</v>
      </c>
      <c r="F226" s="493">
        <f t="shared" si="49"/>
        <v>0</v>
      </c>
      <c r="G226" s="493">
        <f t="shared" si="49"/>
        <v>0</v>
      </c>
      <c r="H226" s="729">
        <f t="shared" si="49"/>
        <v>0</v>
      </c>
      <c r="I226" s="730">
        <f t="shared" si="49"/>
        <v>0</v>
      </c>
      <c r="J226" s="463"/>
    </row>
    <row r="227" spans="1:10" ht="12" customHeight="1" thickBot="1">
      <c r="A227" s="487" t="s">
        <v>36</v>
      </c>
      <c r="B227" s="488" t="s">
        <v>543</v>
      </c>
      <c r="C227" s="488" t="s">
        <v>544</v>
      </c>
      <c r="D227" s="488" t="s">
        <v>545</v>
      </c>
      <c r="E227" s="488" t="s">
        <v>546</v>
      </c>
      <c r="F227" s="488" t="s">
        <v>547</v>
      </c>
      <c r="G227" s="488" t="s">
        <v>548</v>
      </c>
      <c r="H227" s="731" t="s">
        <v>549</v>
      </c>
      <c r="I227" s="732"/>
      <c r="J227" s="463"/>
    </row>
    <row r="228" spans="1:10" ht="12" customHeight="1">
      <c r="A228" s="494" t="s">
        <v>537</v>
      </c>
      <c r="B228" s="522"/>
      <c r="C228" s="522"/>
      <c r="D228" s="522"/>
      <c r="E228" s="522"/>
      <c r="F228" s="523"/>
      <c r="G228" s="523"/>
      <c r="H228" s="733">
        <f>SUM(B228:G228)</f>
        <v>0</v>
      </c>
      <c r="I228" s="734"/>
      <c r="J228" s="463"/>
    </row>
    <row r="229" spans="1:10" ht="12" customHeight="1">
      <c r="A229" s="495" t="s">
        <v>538</v>
      </c>
      <c r="B229" s="518"/>
      <c r="C229" s="518"/>
      <c r="D229" s="518"/>
      <c r="E229" s="518"/>
      <c r="F229" s="519"/>
      <c r="G229" s="524"/>
      <c r="H229" s="725">
        <f>SUM(B229:G229)</f>
        <v>0</v>
      </c>
      <c r="I229" s="726"/>
      <c r="J229" s="463"/>
    </row>
    <row r="230" spans="1:10" ht="12" customHeight="1">
      <c r="A230" s="495" t="s">
        <v>539</v>
      </c>
      <c r="B230" s="518"/>
      <c r="C230" s="518"/>
      <c r="D230" s="518"/>
      <c r="E230" s="518"/>
      <c r="F230" s="519"/>
      <c r="G230" s="524"/>
      <c r="H230" s="725">
        <f>SUM(B230:G230)</f>
        <v>0</v>
      </c>
      <c r="I230" s="726"/>
      <c r="J230" s="463"/>
    </row>
    <row r="231" spans="1:10" ht="12" customHeight="1">
      <c r="A231" s="495" t="s">
        <v>540</v>
      </c>
      <c r="B231" s="518"/>
      <c r="C231" s="518"/>
      <c r="D231" s="518"/>
      <c r="E231" s="518"/>
      <c r="F231" s="519"/>
      <c r="G231" s="524"/>
      <c r="H231" s="725">
        <f>SUM(B231:G231)</f>
        <v>0</v>
      </c>
      <c r="I231" s="726"/>
      <c r="J231" s="463"/>
    </row>
    <row r="232" spans="1:10" ht="12" customHeight="1" thickBot="1">
      <c r="A232" s="496"/>
      <c r="B232" s="520"/>
      <c r="C232" s="520"/>
      <c r="D232" s="520"/>
      <c r="E232" s="520"/>
      <c r="F232" s="521"/>
      <c r="G232" s="525"/>
      <c r="H232" s="727">
        <f>SUM(B232:G232)</f>
        <v>0</v>
      </c>
      <c r="I232" s="728"/>
      <c r="J232" s="463"/>
    </row>
    <row r="233" spans="1:10" ht="12" customHeight="1" thickBot="1">
      <c r="A233" s="492" t="s">
        <v>510</v>
      </c>
      <c r="B233" s="493">
        <f aca="true" t="shared" si="50" ref="B233:I233">SUM(B228:B232)</f>
        <v>0</v>
      </c>
      <c r="C233" s="493">
        <f t="shared" si="50"/>
        <v>0</v>
      </c>
      <c r="D233" s="493">
        <f t="shared" si="50"/>
        <v>0</v>
      </c>
      <c r="E233" s="493">
        <f t="shared" si="50"/>
        <v>0</v>
      </c>
      <c r="F233" s="493">
        <f t="shared" si="50"/>
        <v>0</v>
      </c>
      <c r="G233" s="497">
        <f t="shared" si="50"/>
        <v>0</v>
      </c>
      <c r="H233" s="729">
        <f t="shared" si="50"/>
        <v>0</v>
      </c>
      <c r="I233" s="730">
        <f t="shared" si="50"/>
        <v>0</v>
      </c>
      <c r="J233" s="463"/>
    </row>
    <row r="234" spans="1:10" ht="10.5" customHeight="1">
      <c r="A234" s="479"/>
      <c r="B234" s="480"/>
      <c r="C234" s="480"/>
      <c r="D234" s="480"/>
      <c r="E234" s="480"/>
      <c r="F234" s="480"/>
      <c r="G234" s="481"/>
      <c r="H234" s="480"/>
      <c r="I234" s="482"/>
      <c r="J234" s="463"/>
    </row>
    <row r="235" spans="1:10" ht="12" customHeight="1" hidden="1">
      <c r="A235" s="479"/>
      <c r="B235" s="480"/>
      <c r="C235" s="480"/>
      <c r="D235" s="480"/>
      <c r="E235" s="480"/>
      <c r="F235" s="480"/>
      <c r="G235" s="481"/>
      <c r="H235" s="480"/>
      <c r="I235" s="482"/>
      <c r="J235" s="463"/>
    </row>
    <row r="237" spans="1:6" ht="28.5" customHeight="1">
      <c r="A237" s="724" t="s">
        <v>651</v>
      </c>
      <c r="B237" s="724"/>
      <c r="C237" s="675" t="s">
        <v>655</v>
      </c>
      <c r="D237" s="676"/>
      <c r="E237" s="676"/>
      <c r="F237" s="676"/>
    </row>
    <row r="238" spans="1:10" ht="12" customHeight="1" thickBot="1">
      <c r="A238" s="439"/>
      <c r="B238" s="439"/>
      <c r="C238" s="439"/>
      <c r="D238" s="439"/>
      <c r="E238" s="439"/>
      <c r="F238" s="439"/>
      <c r="G238" s="439"/>
      <c r="H238" s="723" t="s">
        <v>425</v>
      </c>
      <c r="I238" s="723"/>
      <c r="J238" s="474"/>
    </row>
    <row r="239" spans="1:10" ht="12" customHeight="1" thickBot="1">
      <c r="A239" s="702" t="s">
        <v>521</v>
      </c>
      <c r="B239" s="705" t="s">
        <v>522</v>
      </c>
      <c r="C239" s="706"/>
      <c r="D239" s="706"/>
      <c r="E239" s="706"/>
      <c r="F239" s="707"/>
      <c r="G239" s="707"/>
      <c r="H239" s="707"/>
      <c r="I239" s="708"/>
      <c r="J239" s="474"/>
    </row>
    <row r="240" spans="1:10" ht="12" customHeight="1" thickBot="1">
      <c r="A240" s="703"/>
      <c r="B240" s="709" t="s">
        <v>523</v>
      </c>
      <c r="C240" s="712" t="s">
        <v>524</v>
      </c>
      <c r="D240" s="713"/>
      <c r="E240" s="713"/>
      <c r="F240" s="713"/>
      <c r="G240" s="713"/>
      <c r="H240" s="713"/>
      <c r="I240" s="714"/>
      <c r="J240" s="474"/>
    </row>
    <row r="241" spans="1:10" ht="12" customHeight="1" thickBot="1">
      <c r="A241" s="703"/>
      <c r="B241" s="710"/>
      <c r="C241" s="709" t="str">
        <f>CONCATENATE(RM_TARTALOMJEGYZÉK!A1,". előtti  forrás, kiadás")</f>
        <v>2020. előtti  forrás, kiadás</v>
      </c>
      <c r="D241" s="441" t="s">
        <v>525</v>
      </c>
      <c r="E241" s="441" t="s">
        <v>526</v>
      </c>
      <c r="F241" s="441" t="s">
        <v>527</v>
      </c>
      <c r="G241" s="441" t="s">
        <v>525</v>
      </c>
      <c r="H241" s="441" t="s">
        <v>526</v>
      </c>
      <c r="I241" s="441" t="s">
        <v>527</v>
      </c>
      <c r="J241" s="474"/>
    </row>
    <row r="242" spans="1:10" ht="12" customHeight="1" thickBot="1">
      <c r="A242" s="704"/>
      <c r="B242" s="711"/>
      <c r="C242" s="715"/>
      <c r="D242" s="716" t="str">
        <f>CONCATENATE(RM_TARTALOMJEGYZÉK!$A$1,". évi")</f>
        <v>2020. évi</v>
      </c>
      <c r="E242" s="717"/>
      <c r="F242" s="718"/>
      <c r="G242" s="716" t="str">
        <f>CONCATENATE(RM_TARTALOMJEGYZÉK!$A$1,". után")</f>
        <v>2020. után</v>
      </c>
      <c r="H242" s="719"/>
      <c r="I242" s="718"/>
      <c r="J242" s="474"/>
    </row>
    <row r="243" spans="1:10" ht="12" customHeight="1" thickBot="1">
      <c r="A243" s="442" t="s">
        <v>343</v>
      </c>
      <c r="B243" s="478" t="s">
        <v>572</v>
      </c>
      <c r="C243" s="444" t="s">
        <v>345</v>
      </c>
      <c r="D243" s="445" t="s">
        <v>347</v>
      </c>
      <c r="E243" s="445" t="s">
        <v>346</v>
      </c>
      <c r="F243" s="444" t="s">
        <v>528</v>
      </c>
      <c r="G243" s="444" t="s">
        <v>349</v>
      </c>
      <c r="H243" s="444" t="s">
        <v>350</v>
      </c>
      <c r="I243" s="446" t="s">
        <v>529</v>
      </c>
      <c r="J243" s="474"/>
    </row>
    <row r="244" spans="1:10" ht="12" customHeight="1">
      <c r="A244" s="447" t="s">
        <v>530</v>
      </c>
      <c r="B244" s="528">
        <f aca="true" t="shared" si="51" ref="B244:B249">C244+F244+I244</f>
        <v>0</v>
      </c>
      <c r="C244" s="499"/>
      <c r="D244" s="529"/>
      <c r="E244" s="530">
        <f aca="true" t="shared" si="52" ref="E244:E249">H260</f>
        <v>0</v>
      </c>
      <c r="F244" s="531">
        <f aca="true" t="shared" si="53" ref="F244:F249">D244+E244</f>
        <v>0</v>
      </c>
      <c r="G244" s="529"/>
      <c r="H244" s="532">
        <f aca="true" t="shared" si="54" ref="H244:H249">H277</f>
        <v>0</v>
      </c>
      <c r="I244" s="533">
        <f aca="true" t="shared" si="55" ref="I244:I249">G244+H244</f>
        <v>0</v>
      </c>
      <c r="J244" s="474"/>
    </row>
    <row r="245" spans="1:10" ht="12" customHeight="1">
      <c r="A245" s="448" t="s">
        <v>531</v>
      </c>
      <c r="B245" s="534">
        <f t="shared" si="51"/>
        <v>0</v>
      </c>
      <c r="C245" s="535"/>
      <c r="D245" s="535"/>
      <c r="E245" s="536">
        <f t="shared" si="52"/>
        <v>0</v>
      </c>
      <c r="F245" s="537">
        <f t="shared" si="53"/>
        <v>0</v>
      </c>
      <c r="G245" s="535"/>
      <c r="H245" s="538">
        <f t="shared" si="54"/>
        <v>0</v>
      </c>
      <c r="I245" s="539">
        <f t="shared" si="55"/>
        <v>0</v>
      </c>
      <c r="J245" s="474"/>
    </row>
    <row r="246" spans="1:10" ht="12" customHeight="1">
      <c r="A246" s="449" t="s">
        <v>532</v>
      </c>
      <c r="B246" s="540">
        <f t="shared" si="51"/>
        <v>520340977</v>
      </c>
      <c r="C246" s="591">
        <v>467440247</v>
      </c>
      <c r="D246" s="591">
        <v>52900730</v>
      </c>
      <c r="E246" s="536">
        <f t="shared" si="52"/>
        <v>0</v>
      </c>
      <c r="F246" s="539">
        <f t="shared" si="53"/>
        <v>52900730</v>
      </c>
      <c r="G246" s="541"/>
      <c r="H246" s="538">
        <f t="shared" si="54"/>
        <v>0</v>
      </c>
      <c r="I246" s="539">
        <f t="shared" si="55"/>
        <v>0</v>
      </c>
      <c r="J246" s="474"/>
    </row>
    <row r="247" spans="1:10" ht="12" customHeight="1">
      <c r="A247" s="449" t="s">
        <v>533</v>
      </c>
      <c r="B247" s="540">
        <f t="shared" si="51"/>
        <v>0</v>
      </c>
      <c r="C247" s="541"/>
      <c r="D247" s="541"/>
      <c r="E247" s="536">
        <f t="shared" si="52"/>
        <v>0</v>
      </c>
      <c r="F247" s="539">
        <f t="shared" si="53"/>
        <v>0</v>
      </c>
      <c r="G247" s="541"/>
      <c r="H247" s="538">
        <f t="shared" si="54"/>
        <v>0</v>
      </c>
      <c r="I247" s="539">
        <f t="shared" si="55"/>
        <v>0</v>
      </c>
      <c r="J247" s="474"/>
    </row>
    <row r="248" spans="1:10" ht="12" customHeight="1">
      <c r="A248" s="449" t="s">
        <v>534</v>
      </c>
      <c r="B248" s="540">
        <f t="shared" si="51"/>
        <v>0</v>
      </c>
      <c r="C248" s="541"/>
      <c r="D248" s="541"/>
      <c r="E248" s="536">
        <f t="shared" si="52"/>
        <v>0</v>
      </c>
      <c r="F248" s="539">
        <f t="shared" si="53"/>
        <v>0</v>
      </c>
      <c r="G248" s="541"/>
      <c r="H248" s="538">
        <f t="shared" si="54"/>
        <v>0</v>
      </c>
      <c r="I248" s="539">
        <f t="shared" si="55"/>
        <v>0</v>
      </c>
      <c r="J248" s="474"/>
    </row>
    <row r="249" spans="1:10" ht="12" customHeight="1" thickBot="1">
      <c r="A249" s="449" t="s">
        <v>535</v>
      </c>
      <c r="B249" s="540">
        <f t="shared" si="51"/>
        <v>0</v>
      </c>
      <c r="C249" s="541"/>
      <c r="D249" s="541"/>
      <c r="E249" s="536">
        <f t="shared" si="52"/>
        <v>0</v>
      </c>
      <c r="F249" s="539">
        <f t="shared" si="53"/>
        <v>0</v>
      </c>
      <c r="G249" s="541"/>
      <c r="H249" s="538">
        <f t="shared" si="54"/>
        <v>0</v>
      </c>
      <c r="I249" s="539">
        <f t="shared" si="55"/>
        <v>0</v>
      </c>
      <c r="J249" s="474"/>
    </row>
    <row r="250" spans="1:10" ht="12" customHeight="1" thickBot="1">
      <c r="A250" s="450" t="s">
        <v>536</v>
      </c>
      <c r="B250" s="461">
        <f aca="true" t="shared" si="56" ref="B250:I250">B244+SUM(B246:B249)</f>
        <v>520340977</v>
      </c>
      <c r="C250" s="461">
        <f t="shared" si="56"/>
        <v>467440247</v>
      </c>
      <c r="D250" s="461">
        <f t="shared" si="56"/>
        <v>52900730</v>
      </c>
      <c r="E250" s="461">
        <f t="shared" si="56"/>
        <v>0</v>
      </c>
      <c r="F250" s="461">
        <f t="shared" si="56"/>
        <v>52900730</v>
      </c>
      <c r="G250" s="461">
        <f t="shared" si="56"/>
        <v>0</v>
      </c>
      <c r="H250" s="461">
        <f t="shared" si="56"/>
        <v>0</v>
      </c>
      <c r="I250" s="542">
        <f t="shared" si="56"/>
        <v>0</v>
      </c>
      <c r="J250" s="474"/>
    </row>
    <row r="251" spans="1:10" ht="12" customHeight="1">
      <c r="A251" s="451" t="s">
        <v>537</v>
      </c>
      <c r="B251" s="528">
        <f>C251+F251+I251</f>
        <v>0</v>
      </c>
      <c r="C251" s="529"/>
      <c r="D251" s="529"/>
      <c r="E251" s="530">
        <f>H268</f>
        <v>0</v>
      </c>
      <c r="F251" s="530">
        <f>D251+E251</f>
        <v>0</v>
      </c>
      <c r="G251" s="529"/>
      <c r="H251" s="530">
        <f>H285</f>
        <v>0</v>
      </c>
      <c r="I251" s="533">
        <f>G251+H251</f>
        <v>0</v>
      </c>
      <c r="J251" s="474"/>
    </row>
    <row r="252" spans="1:10" ht="12" customHeight="1">
      <c r="A252" s="452" t="s">
        <v>538</v>
      </c>
      <c r="B252" s="534">
        <f>C252+F252+I252</f>
        <v>516930897</v>
      </c>
      <c r="C252" s="591">
        <v>466417224</v>
      </c>
      <c r="D252" s="591">
        <v>50513673</v>
      </c>
      <c r="E252" s="538">
        <f>H269</f>
        <v>0</v>
      </c>
      <c r="F252" s="538">
        <f>D252+E252</f>
        <v>50513673</v>
      </c>
      <c r="G252" s="541"/>
      <c r="H252" s="538">
        <f>H286</f>
        <v>0</v>
      </c>
      <c r="I252" s="539">
        <f>G252+H252</f>
        <v>0</v>
      </c>
      <c r="J252" s="474"/>
    </row>
    <row r="253" spans="1:10" ht="12" customHeight="1">
      <c r="A253" s="452" t="s">
        <v>539</v>
      </c>
      <c r="B253" s="540">
        <f>C253+F253+I253</f>
        <v>3410080</v>
      </c>
      <c r="C253" s="591">
        <v>1023023</v>
      </c>
      <c r="D253" s="591">
        <v>2387057</v>
      </c>
      <c r="E253" s="538">
        <f>H270</f>
        <v>0</v>
      </c>
      <c r="F253" s="538">
        <f>D253+E253</f>
        <v>2387057</v>
      </c>
      <c r="G253" s="541"/>
      <c r="H253" s="538">
        <f>H287</f>
        <v>0</v>
      </c>
      <c r="I253" s="539">
        <f>G253+H253</f>
        <v>0</v>
      </c>
      <c r="J253" s="474"/>
    </row>
    <row r="254" spans="1:10" ht="12" customHeight="1">
      <c r="A254" s="452" t="s">
        <v>540</v>
      </c>
      <c r="B254" s="540">
        <f>C254+F254+I254</f>
        <v>0</v>
      </c>
      <c r="C254" s="591"/>
      <c r="D254" s="591"/>
      <c r="E254" s="538">
        <f>H271</f>
        <v>0</v>
      </c>
      <c r="F254" s="538">
        <f>D254+E254</f>
        <v>0</v>
      </c>
      <c r="G254" s="541"/>
      <c r="H254" s="538">
        <f>H288</f>
        <v>0</v>
      </c>
      <c r="I254" s="539">
        <f>G254+H254</f>
        <v>0</v>
      </c>
      <c r="J254" s="474"/>
    </row>
    <row r="255" spans="1:10" ht="12" customHeight="1" thickBot="1">
      <c r="A255" s="453"/>
      <c r="B255" s="543">
        <f>C255+F255+I255</f>
        <v>0</v>
      </c>
      <c r="C255" s="544"/>
      <c r="D255" s="544"/>
      <c r="E255" s="538">
        <f>H272</f>
        <v>0</v>
      </c>
      <c r="F255" s="545">
        <f>D255+E255</f>
        <v>0</v>
      </c>
      <c r="G255" s="544"/>
      <c r="H255" s="538">
        <f>H289</f>
        <v>0</v>
      </c>
      <c r="I255" s="546">
        <f>G255+H255</f>
        <v>0</v>
      </c>
      <c r="J255" s="474"/>
    </row>
    <row r="256" spans="1:10" ht="12" customHeight="1" thickBot="1">
      <c r="A256" s="454" t="s">
        <v>541</v>
      </c>
      <c r="B256" s="461">
        <f aca="true" t="shared" si="57" ref="B256:I256">SUM(B251:B255)</f>
        <v>520340977</v>
      </c>
      <c r="C256" s="461">
        <f t="shared" si="57"/>
        <v>467440247</v>
      </c>
      <c r="D256" s="461">
        <f t="shared" si="57"/>
        <v>52900730</v>
      </c>
      <c r="E256" s="461">
        <f t="shared" si="57"/>
        <v>0</v>
      </c>
      <c r="F256" s="461">
        <f t="shared" si="57"/>
        <v>52900730</v>
      </c>
      <c r="G256" s="461">
        <f t="shared" si="57"/>
        <v>0</v>
      </c>
      <c r="H256" s="461">
        <f t="shared" si="57"/>
        <v>0</v>
      </c>
      <c r="I256" s="542">
        <f t="shared" si="57"/>
        <v>0</v>
      </c>
      <c r="J256" s="474"/>
    </row>
    <row r="257" spans="1:10" ht="2.25" customHeight="1">
      <c r="A257" s="455"/>
      <c r="B257" s="456"/>
      <c r="C257" s="456"/>
      <c r="D257" s="456"/>
      <c r="E257" s="456"/>
      <c r="F257" s="456"/>
      <c r="G257" s="456"/>
      <c r="H257" s="456"/>
      <c r="I257" s="457"/>
      <c r="J257" s="474"/>
    </row>
    <row r="258" spans="1:10" ht="12" customHeight="1" thickBot="1">
      <c r="A258" s="679" t="str">
        <f>CONCATENATE(RM_TARTALOMJEGYZÉK!A1,". évi költségvetést érintő módosítások")</f>
        <v>2020. évi költségvetést érintő módosítások</v>
      </c>
      <c r="B258" s="680"/>
      <c r="C258" s="680"/>
      <c r="D258" s="680"/>
      <c r="E258" s="680"/>
      <c r="F258" s="680"/>
      <c r="G258" s="680"/>
      <c r="H258" s="680"/>
      <c r="I258" s="680"/>
      <c r="J258" s="474"/>
    </row>
    <row r="259" spans="1:10" ht="12" customHeight="1" thickBot="1">
      <c r="A259" s="458" t="s">
        <v>521</v>
      </c>
      <c r="B259" s="459" t="s">
        <v>543</v>
      </c>
      <c r="C259" s="459" t="s">
        <v>544</v>
      </c>
      <c r="D259" s="459" t="s">
        <v>545</v>
      </c>
      <c r="E259" s="459" t="s">
        <v>546</v>
      </c>
      <c r="F259" s="459" t="s">
        <v>547</v>
      </c>
      <c r="G259" s="459" t="s">
        <v>548</v>
      </c>
      <c r="H259" s="681" t="s">
        <v>549</v>
      </c>
      <c r="I259" s="682"/>
      <c r="J259" s="474"/>
    </row>
    <row r="260" spans="1:10" ht="12" customHeight="1">
      <c r="A260" s="447" t="s">
        <v>530</v>
      </c>
      <c r="B260" s="499"/>
      <c r="C260" s="499"/>
      <c r="D260" s="499"/>
      <c r="E260" s="499"/>
      <c r="F260" s="500"/>
      <c r="G260" s="515"/>
      <c r="H260" s="683">
        <f aca="true" t="shared" si="58" ref="H260:H265">SUM(B260:G260)</f>
        <v>0</v>
      </c>
      <c r="I260" s="684"/>
      <c r="J260" s="474"/>
    </row>
    <row r="261" spans="1:10" ht="12" customHeight="1">
      <c r="A261" s="448" t="s">
        <v>531</v>
      </c>
      <c r="B261" s="502"/>
      <c r="C261" s="502"/>
      <c r="D261" s="502"/>
      <c r="E261" s="502"/>
      <c r="F261" s="503"/>
      <c r="G261" s="513"/>
      <c r="H261" s="685">
        <f t="shared" si="58"/>
        <v>0</v>
      </c>
      <c r="I261" s="686"/>
      <c r="J261" s="474"/>
    </row>
    <row r="262" spans="1:10" ht="12" customHeight="1">
      <c r="A262" s="449" t="s">
        <v>532</v>
      </c>
      <c r="B262" s="502"/>
      <c r="C262" s="502"/>
      <c r="D262" s="502"/>
      <c r="E262" s="502"/>
      <c r="F262" s="503"/>
      <c r="G262" s="513"/>
      <c r="H262" s="685">
        <f t="shared" si="58"/>
        <v>0</v>
      </c>
      <c r="I262" s="686"/>
      <c r="J262" s="474"/>
    </row>
    <row r="263" spans="1:10" ht="12" customHeight="1">
      <c r="A263" s="449" t="s">
        <v>533</v>
      </c>
      <c r="B263" s="502"/>
      <c r="C263" s="502"/>
      <c r="D263" s="502"/>
      <c r="E263" s="502"/>
      <c r="F263" s="503"/>
      <c r="G263" s="513"/>
      <c r="H263" s="685">
        <f t="shared" si="58"/>
        <v>0</v>
      </c>
      <c r="I263" s="686"/>
      <c r="J263" s="474"/>
    </row>
    <row r="264" spans="1:10" ht="12" customHeight="1">
      <c r="A264" s="449" t="s">
        <v>534</v>
      </c>
      <c r="B264" s="502"/>
      <c r="C264" s="502"/>
      <c r="D264" s="502"/>
      <c r="E264" s="502"/>
      <c r="F264" s="503"/>
      <c r="G264" s="513"/>
      <c r="H264" s="685">
        <f t="shared" si="58"/>
        <v>0</v>
      </c>
      <c r="I264" s="686"/>
      <c r="J264" s="474"/>
    </row>
    <row r="265" spans="1:10" ht="12" customHeight="1" thickBot="1">
      <c r="A265" s="449" t="s">
        <v>535</v>
      </c>
      <c r="B265" s="505"/>
      <c r="C265" s="505"/>
      <c r="D265" s="505"/>
      <c r="E265" s="505"/>
      <c r="F265" s="506"/>
      <c r="G265" s="514"/>
      <c r="H265" s="687">
        <f t="shared" si="58"/>
        <v>0</v>
      </c>
      <c r="I265" s="688"/>
      <c r="J265" s="474"/>
    </row>
    <row r="266" spans="1:10" ht="12" customHeight="1" thickBot="1">
      <c r="A266" s="460" t="s">
        <v>510</v>
      </c>
      <c r="B266" s="461">
        <f aca="true" t="shared" si="59" ref="B266:I266">B260+SUM(B262:B265)</f>
        <v>0</v>
      </c>
      <c r="C266" s="461">
        <f t="shared" si="59"/>
        <v>0</v>
      </c>
      <c r="D266" s="461">
        <f t="shared" si="59"/>
        <v>0</v>
      </c>
      <c r="E266" s="461">
        <f t="shared" si="59"/>
        <v>0</v>
      </c>
      <c r="F266" s="461">
        <f t="shared" si="59"/>
        <v>0</v>
      </c>
      <c r="G266" s="527">
        <f t="shared" si="59"/>
        <v>0</v>
      </c>
      <c r="H266" s="690">
        <f t="shared" si="59"/>
        <v>0</v>
      </c>
      <c r="I266" s="691">
        <f t="shared" si="59"/>
        <v>0</v>
      </c>
      <c r="J266" s="474"/>
    </row>
    <row r="267" spans="1:10" ht="12" customHeight="1" thickBot="1">
      <c r="A267" s="458" t="s">
        <v>36</v>
      </c>
      <c r="B267" s="462" t="s">
        <v>543</v>
      </c>
      <c r="C267" s="462" t="s">
        <v>544</v>
      </c>
      <c r="D267" s="462" t="s">
        <v>545</v>
      </c>
      <c r="E267" s="462" t="s">
        <v>546</v>
      </c>
      <c r="F267" s="462" t="s">
        <v>547</v>
      </c>
      <c r="G267" s="483" t="s">
        <v>548</v>
      </c>
      <c r="H267" s="700" t="s">
        <v>549</v>
      </c>
      <c r="I267" s="701"/>
      <c r="J267" s="474"/>
    </row>
    <row r="268" spans="1:10" ht="12" customHeight="1">
      <c r="A268" s="451" t="s">
        <v>537</v>
      </c>
      <c r="B268" s="508"/>
      <c r="C268" s="508"/>
      <c r="D268" s="508"/>
      <c r="E268" s="508"/>
      <c r="F268" s="509"/>
      <c r="G268" s="512"/>
      <c r="H268" s="694">
        <f>SUM(B268:G268)</f>
        <v>0</v>
      </c>
      <c r="I268" s="695"/>
      <c r="J268" s="474"/>
    </row>
    <row r="269" spans="1:10" ht="12" customHeight="1">
      <c r="A269" s="452" t="s">
        <v>538</v>
      </c>
      <c r="B269" s="502"/>
      <c r="C269" s="502"/>
      <c r="D269" s="502"/>
      <c r="E269" s="502"/>
      <c r="F269" s="503"/>
      <c r="G269" s="513"/>
      <c r="H269" s="685">
        <f>SUM(B269:G269)</f>
        <v>0</v>
      </c>
      <c r="I269" s="686"/>
      <c r="J269" s="474"/>
    </row>
    <row r="270" spans="1:10" ht="12" customHeight="1">
      <c r="A270" s="452" t="s">
        <v>539</v>
      </c>
      <c r="B270" s="502"/>
      <c r="C270" s="502"/>
      <c r="D270" s="502"/>
      <c r="E270" s="502"/>
      <c r="F270" s="503"/>
      <c r="G270" s="513"/>
      <c r="H270" s="685">
        <f>SUM(B270:G270)</f>
        <v>0</v>
      </c>
      <c r="I270" s="686"/>
      <c r="J270" s="474"/>
    </row>
    <row r="271" spans="1:10" ht="12" customHeight="1">
      <c r="A271" s="452" t="s">
        <v>540</v>
      </c>
      <c r="B271" s="502"/>
      <c r="C271" s="502"/>
      <c r="D271" s="502"/>
      <c r="E271" s="502"/>
      <c r="F271" s="503"/>
      <c r="G271" s="513"/>
      <c r="H271" s="685">
        <f>SUM(B271:G271)</f>
        <v>0</v>
      </c>
      <c r="I271" s="686"/>
      <c r="J271" s="474"/>
    </row>
    <row r="272" spans="1:10" ht="12" customHeight="1" thickBot="1">
      <c r="A272" s="453"/>
      <c r="B272" s="505"/>
      <c r="C272" s="505"/>
      <c r="D272" s="505"/>
      <c r="E272" s="505"/>
      <c r="F272" s="506"/>
      <c r="G272" s="514"/>
      <c r="H272" s="687">
        <f>SUM(B272:G272)</f>
        <v>0</v>
      </c>
      <c r="I272" s="688"/>
      <c r="J272" s="474"/>
    </row>
    <row r="273" spans="1:10" ht="12" customHeight="1" thickBot="1">
      <c r="A273" s="460" t="s">
        <v>510</v>
      </c>
      <c r="B273" s="461">
        <f>SUM(B268:B272)</f>
        <v>0</v>
      </c>
      <c r="C273" s="461">
        <f aca="true" t="shared" si="60" ref="C273:I273">SUM(C268:C272)</f>
        <v>0</v>
      </c>
      <c r="D273" s="461">
        <f t="shared" si="60"/>
        <v>0</v>
      </c>
      <c r="E273" s="461">
        <f t="shared" si="60"/>
        <v>0</v>
      </c>
      <c r="F273" s="461">
        <f t="shared" si="60"/>
        <v>0</v>
      </c>
      <c r="G273" s="527">
        <f t="shared" si="60"/>
        <v>0</v>
      </c>
      <c r="H273" s="690">
        <f t="shared" si="60"/>
        <v>0</v>
      </c>
      <c r="I273" s="691">
        <f t="shared" si="60"/>
        <v>0</v>
      </c>
      <c r="J273" s="474"/>
    </row>
    <row r="274" spans="1:10" ht="2.25" customHeight="1">
      <c r="A274" s="696"/>
      <c r="B274" s="697"/>
      <c r="C274" s="697"/>
      <c r="D274" s="697"/>
      <c r="E274" s="697"/>
      <c r="F274" s="697"/>
      <c r="G274" s="697"/>
      <c r="H274" s="697"/>
      <c r="I274" s="697"/>
      <c r="J274" s="463"/>
    </row>
    <row r="275" spans="1:10" ht="12" customHeight="1" thickBot="1">
      <c r="A275" s="679" t="str">
        <f>CONCATENATE(RM_TARTALOMJEGYZÉK!A1,". utáni  költségvetést érintő módosítások")</f>
        <v>2020. utáni  költségvetést érintő módosítások</v>
      </c>
      <c r="B275" s="680"/>
      <c r="C275" s="680"/>
      <c r="D275" s="680"/>
      <c r="E275" s="680"/>
      <c r="F275" s="680"/>
      <c r="G275" s="680"/>
      <c r="H275" s="680"/>
      <c r="I275" s="680"/>
      <c r="J275" s="463"/>
    </row>
    <row r="276" spans="1:10" ht="12" customHeight="1" thickBot="1">
      <c r="A276" s="458" t="s">
        <v>521</v>
      </c>
      <c r="B276" s="459" t="s">
        <v>543</v>
      </c>
      <c r="C276" s="459" t="s">
        <v>544</v>
      </c>
      <c r="D276" s="459" t="s">
        <v>545</v>
      </c>
      <c r="E276" s="459" t="s">
        <v>546</v>
      </c>
      <c r="F276" s="459" t="s">
        <v>547</v>
      </c>
      <c r="G276" s="459" t="s">
        <v>548</v>
      </c>
      <c r="H276" s="692" t="s">
        <v>549</v>
      </c>
      <c r="I276" s="693"/>
      <c r="J276" s="463"/>
    </row>
    <row r="277" spans="1:10" ht="12" customHeight="1">
      <c r="A277" s="447" t="s">
        <v>530</v>
      </c>
      <c r="B277" s="508"/>
      <c r="C277" s="508"/>
      <c r="D277" s="508"/>
      <c r="E277" s="508"/>
      <c r="F277" s="509"/>
      <c r="G277" s="509"/>
      <c r="H277" s="694">
        <f aca="true" t="shared" si="61" ref="H277:H282">SUM(B277:G277)</f>
        <v>0</v>
      </c>
      <c r="I277" s="695"/>
      <c r="J277" s="463"/>
    </row>
    <row r="278" spans="1:10" ht="12" customHeight="1">
      <c r="A278" s="448" t="s">
        <v>531</v>
      </c>
      <c r="B278" s="502"/>
      <c r="C278" s="502"/>
      <c r="D278" s="502"/>
      <c r="E278" s="502"/>
      <c r="F278" s="503"/>
      <c r="G278" s="510"/>
      <c r="H278" s="685">
        <f t="shared" si="61"/>
        <v>0</v>
      </c>
      <c r="I278" s="686"/>
      <c r="J278" s="463"/>
    </row>
    <row r="279" spans="1:10" ht="12" customHeight="1">
      <c r="A279" s="449" t="s">
        <v>532</v>
      </c>
      <c r="B279" s="502"/>
      <c r="C279" s="502"/>
      <c r="D279" s="502"/>
      <c r="E279" s="502"/>
      <c r="F279" s="503"/>
      <c r="G279" s="510"/>
      <c r="H279" s="685">
        <f t="shared" si="61"/>
        <v>0</v>
      </c>
      <c r="I279" s="686"/>
      <c r="J279" s="463"/>
    </row>
    <row r="280" spans="1:10" ht="12" customHeight="1">
      <c r="A280" s="449" t="s">
        <v>533</v>
      </c>
      <c r="B280" s="502"/>
      <c r="C280" s="502"/>
      <c r="D280" s="502"/>
      <c r="E280" s="502"/>
      <c r="F280" s="503"/>
      <c r="G280" s="510"/>
      <c r="H280" s="685">
        <f t="shared" si="61"/>
        <v>0</v>
      </c>
      <c r="I280" s="686"/>
      <c r="J280" s="463"/>
    </row>
    <row r="281" spans="1:10" ht="12" customHeight="1">
      <c r="A281" s="449" t="s">
        <v>534</v>
      </c>
      <c r="B281" s="502"/>
      <c r="C281" s="502"/>
      <c r="D281" s="502"/>
      <c r="E281" s="502"/>
      <c r="F281" s="503"/>
      <c r="G281" s="510"/>
      <c r="H281" s="685">
        <f t="shared" si="61"/>
        <v>0</v>
      </c>
      <c r="I281" s="686"/>
      <c r="J281" s="463"/>
    </row>
    <row r="282" spans="1:10" ht="12" customHeight="1" thickBot="1">
      <c r="A282" s="449" t="s">
        <v>535</v>
      </c>
      <c r="B282" s="505"/>
      <c r="C282" s="505"/>
      <c r="D282" s="505"/>
      <c r="E282" s="505"/>
      <c r="F282" s="506"/>
      <c r="G282" s="511"/>
      <c r="H282" s="687">
        <f t="shared" si="61"/>
        <v>0</v>
      </c>
      <c r="I282" s="688"/>
      <c r="J282" s="463"/>
    </row>
    <row r="283" spans="1:10" ht="12" customHeight="1" thickBot="1">
      <c r="A283" s="460" t="s">
        <v>510</v>
      </c>
      <c r="B283" s="461">
        <f aca="true" t="shared" si="62" ref="B283:I283">B277+SUM(B279:B282)</f>
        <v>0</v>
      </c>
      <c r="C283" s="461">
        <f t="shared" si="62"/>
        <v>0</v>
      </c>
      <c r="D283" s="461">
        <f t="shared" si="62"/>
        <v>0</v>
      </c>
      <c r="E283" s="461">
        <f t="shared" si="62"/>
        <v>0</v>
      </c>
      <c r="F283" s="461">
        <f t="shared" si="62"/>
        <v>0</v>
      </c>
      <c r="G283" s="461">
        <f t="shared" si="62"/>
        <v>0</v>
      </c>
      <c r="H283" s="690">
        <f t="shared" si="62"/>
        <v>0</v>
      </c>
      <c r="I283" s="691">
        <f t="shared" si="62"/>
        <v>0</v>
      </c>
      <c r="J283" s="463"/>
    </row>
    <row r="284" spans="1:10" ht="12" customHeight="1" thickBot="1">
      <c r="A284" s="458" t="s">
        <v>36</v>
      </c>
      <c r="B284" s="459" t="s">
        <v>543</v>
      </c>
      <c r="C284" s="459" t="s">
        <v>544</v>
      </c>
      <c r="D284" s="459" t="s">
        <v>545</v>
      </c>
      <c r="E284" s="459" t="s">
        <v>546</v>
      </c>
      <c r="F284" s="459" t="s">
        <v>547</v>
      </c>
      <c r="G284" s="459" t="s">
        <v>548</v>
      </c>
      <c r="H284" s="692" t="s">
        <v>549</v>
      </c>
      <c r="I284" s="693"/>
      <c r="J284" s="463"/>
    </row>
    <row r="285" spans="1:10" ht="12" customHeight="1">
      <c r="A285" s="451" t="s">
        <v>537</v>
      </c>
      <c r="B285" s="508"/>
      <c r="C285" s="508"/>
      <c r="D285" s="508"/>
      <c r="E285" s="508"/>
      <c r="F285" s="509"/>
      <c r="G285" s="509"/>
      <c r="H285" s="694">
        <f>SUM(B285:G285)</f>
        <v>0</v>
      </c>
      <c r="I285" s="695"/>
      <c r="J285" s="463"/>
    </row>
    <row r="286" spans="1:10" ht="12" customHeight="1">
      <c r="A286" s="452" t="s">
        <v>538</v>
      </c>
      <c r="B286" s="502"/>
      <c r="C286" s="502"/>
      <c r="D286" s="502"/>
      <c r="E286" s="502"/>
      <c r="F286" s="503"/>
      <c r="G286" s="510"/>
      <c r="H286" s="685">
        <f>SUM(B286:G286)</f>
        <v>0</v>
      </c>
      <c r="I286" s="686"/>
      <c r="J286" s="463"/>
    </row>
    <row r="287" spans="1:10" ht="12" customHeight="1">
      <c r="A287" s="452" t="s">
        <v>539</v>
      </c>
      <c r="B287" s="502"/>
      <c r="C287" s="502"/>
      <c r="D287" s="502"/>
      <c r="E287" s="502"/>
      <c r="F287" s="503"/>
      <c r="G287" s="510"/>
      <c r="H287" s="685">
        <f>SUM(B287:G287)</f>
        <v>0</v>
      </c>
      <c r="I287" s="686"/>
      <c r="J287" s="463"/>
    </row>
    <row r="288" spans="1:10" ht="12" customHeight="1">
      <c r="A288" s="452" t="s">
        <v>540</v>
      </c>
      <c r="B288" s="502"/>
      <c r="C288" s="502"/>
      <c r="D288" s="502"/>
      <c r="E288" s="502"/>
      <c r="F288" s="503"/>
      <c r="G288" s="510"/>
      <c r="H288" s="685">
        <f>SUM(B288:G288)</f>
        <v>0</v>
      </c>
      <c r="I288" s="686"/>
      <c r="J288" s="463"/>
    </row>
    <row r="289" spans="1:10" ht="12" customHeight="1" thickBot="1">
      <c r="A289" s="453"/>
      <c r="B289" s="505"/>
      <c r="C289" s="505"/>
      <c r="D289" s="505"/>
      <c r="E289" s="505"/>
      <c r="F289" s="506"/>
      <c r="G289" s="511"/>
      <c r="H289" s="687">
        <f>SUM(B289:G289)</f>
        <v>0</v>
      </c>
      <c r="I289" s="688"/>
      <c r="J289" s="463"/>
    </row>
    <row r="290" spans="1:10" ht="12" customHeight="1" thickBot="1">
      <c r="A290" s="460" t="s">
        <v>510</v>
      </c>
      <c r="B290" s="461">
        <f aca="true" t="shared" si="63" ref="B290:I290">SUM(B285:B289)</f>
        <v>0</v>
      </c>
      <c r="C290" s="461">
        <f t="shared" si="63"/>
        <v>0</v>
      </c>
      <c r="D290" s="461">
        <f t="shared" si="63"/>
        <v>0</v>
      </c>
      <c r="E290" s="461">
        <f t="shared" si="63"/>
        <v>0</v>
      </c>
      <c r="F290" s="461">
        <f t="shared" si="63"/>
        <v>0</v>
      </c>
      <c r="G290" s="464">
        <f t="shared" si="63"/>
        <v>0</v>
      </c>
      <c r="H290" s="690">
        <f t="shared" si="63"/>
        <v>0</v>
      </c>
      <c r="I290" s="691">
        <f t="shared" si="63"/>
        <v>0</v>
      </c>
      <c r="J290" s="463"/>
    </row>
    <row r="291" spans="1:10" ht="12" customHeight="1">
      <c r="A291" s="479"/>
      <c r="B291" s="480"/>
      <c r="C291" s="480"/>
      <c r="D291" s="480"/>
      <c r="E291" s="480"/>
      <c r="F291" s="480"/>
      <c r="G291" s="481"/>
      <c r="H291" s="480"/>
      <c r="I291" s="482"/>
      <c r="J291" s="463"/>
    </row>
    <row r="292" spans="1:10" ht="2.25" customHeight="1">
      <c r="A292" s="479"/>
      <c r="B292" s="480"/>
      <c r="C292" s="480"/>
      <c r="D292" s="480"/>
      <c r="E292" s="480"/>
      <c r="F292" s="480"/>
      <c r="G292" s="481"/>
      <c r="H292" s="480"/>
      <c r="I292" s="482"/>
      <c r="J292" s="463"/>
    </row>
    <row r="293" ht="4.5" customHeight="1"/>
    <row r="294" spans="1:6" ht="13.5">
      <c r="A294" s="724" t="s">
        <v>651</v>
      </c>
      <c r="B294" s="724"/>
      <c r="C294" s="675" t="s">
        <v>656</v>
      </c>
      <c r="D294" s="676"/>
      <c r="E294" s="676"/>
      <c r="F294" s="676"/>
    </row>
    <row r="295" spans="1:10" ht="12" customHeight="1" thickBot="1">
      <c r="A295" s="439"/>
      <c r="B295" s="439"/>
      <c r="C295" s="439"/>
      <c r="D295" s="439"/>
      <c r="E295" s="439"/>
      <c r="F295" s="439"/>
      <c r="G295" s="439"/>
      <c r="H295" s="723" t="s">
        <v>425</v>
      </c>
      <c r="I295" s="723"/>
      <c r="J295" s="474"/>
    </row>
    <row r="296" spans="1:10" ht="12" customHeight="1" thickBot="1">
      <c r="A296" s="702" t="s">
        <v>521</v>
      </c>
      <c r="B296" s="705" t="s">
        <v>522</v>
      </c>
      <c r="C296" s="706"/>
      <c r="D296" s="706"/>
      <c r="E296" s="706"/>
      <c r="F296" s="707"/>
      <c r="G296" s="707"/>
      <c r="H296" s="707"/>
      <c r="I296" s="708"/>
      <c r="J296" s="474"/>
    </row>
    <row r="297" spans="1:10" ht="12" customHeight="1" thickBot="1">
      <c r="A297" s="703"/>
      <c r="B297" s="709" t="s">
        <v>523</v>
      </c>
      <c r="C297" s="712" t="s">
        <v>524</v>
      </c>
      <c r="D297" s="713"/>
      <c r="E297" s="713"/>
      <c r="F297" s="713"/>
      <c r="G297" s="713"/>
      <c r="H297" s="713"/>
      <c r="I297" s="714"/>
      <c r="J297" s="474"/>
    </row>
    <row r="298" spans="1:10" ht="12" customHeight="1" thickBot="1">
      <c r="A298" s="703"/>
      <c r="B298" s="710"/>
      <c r="C298" s="709" t="str">
        <f>CONCATENATE(RM_TARTALOMJEGYZÉK!A1,". előtti  forrás, kiadás")</f>
        <v>2020. előtti  forrás, kiadás</v>
      </c>
      <c r="D298" s="441" t="s">
        <v>525</v>
      </c>
      <c r="E298" s="441" t="s">
        <v>526</v>
      </c>
      <c r="F298" s="441" t="s">
        <v>527</v>
      </c>
      <c r="G298" s="441" t="s">
        <v>525</v>
      </c>
      <c r="H298" s="441" t="s">
        <v>526</v>
      </c>
      <c r="I298" s="441" t="s">
        <v>527</v>
      </c>
      <c r="J298" s="474"/>
    </row>
    <row r="299" spans="1:10" ht="12" customHeight="1" thickBot="1">
      <c r="A299" s="704"/>
      <c r="B299" s="711"/>
      <c r="C299" s="715"/>
      <c r="D299" s="716" t="str">
        <f>CONCATENATE(RM_TARTALOMJEGYZÉK!$A$1,". évi")</f>
        <v>2020. évi</v>
      </c>
      <c r="E299" s="717"/>
      <c r="F299" s="718"/>
      <c r="G299" s="716" t="str">
        <f>CONCATENATE(RM_TARTALOMJEGYZÉK!$A$1,". után")</f>
        <v>2020. után</v>
      </c>
      <c r="H299" s="719"/>
      <c r="I299" s="718"/>
      <c r="J299" s="474"/>
    </row>
    <row r="300" spans="1:10" ht="12" customHeight="1" thickBot="1">
      <c r="A300" s="442" t="s">
        <v>343</v>
      </c>
      <c r="B300" s="478" t="s">
        <v>572</v>
      </c>
      <c r="C300" s="444" t="s">
        <v>345</v>
      </c>
      <c r="D300" s="445" t="s">
        <v>347</v>
      </c>
      <c r="E300" s="445" t="s">
        <v>346</v>
      </c>
      <c r="F300" s="444" t="s">
        <v>528</v>
      </c>
      <c r="G300" s="444" t="s">
        <v>349</v>
      </c>
      <c r="H300" s="444" t="s">
        <v>350</v>
      </c>
      <c r="I300" s="446" t="s">
        <v>529</v>
      </c>
      <c r="J300" s="474"/>
    </row>
    <row r="301" spans="1:10" ht="12" customHeight="1">
      <c r="A301" s="447" t="s">
        <v>530</v>
      </c>
      <c r="B301" s="528">
        <f aca="true" t="shared" si="64" ref="B301:B306">C301+F301+I301</f>
        <v>0</v>
      </c>
      <c r="C301" s="499"/>
      <c r="D301" s="529"/>
      <c r="E301" s="530">
        <f aca="true" t="shared" si="65" ref="E301:E306">H317</f>
        <v>0</v>
      </c>
      <c r="F301" s="531">
        <f aca="true" t="shared" si="66" ref="F301:F306">D301+E301</f>
        <v>0</v>
      </c>
      <c r="G301" s="529"/>
      <c r="H301" s="532">
        <f aca="true" t="shared" si="67" ref="H301:H306">H334</f>
        <v>0</v>
      </c>
      <c r="I301" s="533">
        <f aca="true" t="shared" si="68" ref="I301:I306">G301+H301</f>
        <v>0</v>
      </c>
      <c r="J301" s="474"/>
    </row>
    <row r="302" spans="1:10" ht="12" customHeight="1">
      <c r="A302" s="448" t="s">
        <v>531</v>
      </c>
      <c r="B302" s="534">
        <f t="shared" si="64"/>
        <v>0</v>
      </c>
      <c r="C302" s="535"/>
      <c r="D302" s="535"/>
      <c r="E302" s="536">
        <f t="shared" si="65"/>
        <v>0</v>
      </c>
      <c r="F302" s="537">
        <f t="shared" si="66"/>
        <v>0</v>
      </c>
      <c r="G302" s="535"/>
      <c r="H302" s="538">
        <f t="shared" si="67"/>
        <v>0</v>
      </c>
      <c r="I302" s="539">
        <f t="shared" si="68"/>
        <v>0</v>
      </c>
      <c r="J302" s="474"/>
    </row>
    <row r="303" spans="1:10" ht="12" customHeight="1">
      <c r="A303" s="449" t="s">
        <v>532</v>
      </c>
      <c r="B303" s="540">
        <f t="shared" si="64"/>
        <v>21495379</v>
      </c>
      <c r="C303" s="591">
        <v>10747689</v>
      </c>
      <c r="D303" s="591">
        <v>10747690</v>
      </c>
      <c r="E303" s="536">
        <f t="shared" si="65"/>
        <v>0</v>
      </c>
      <c r="F303" s="539">
        <f t="shared" si="66"/>
        <v>10747690</v>
      </c>
      <c r="G303" s="541"/>
      <c r="H303" s="538">
        <f t="shared" si="67"/>
        <v>0</v>
      </c>
      <c r="I303" s="539">
        <f t="shared" si="68"/>
        <v>0</v>
      </c>
      <c r="J303" s="474"/>
    </row>
    <row r="304" spans="1:10" ht="12" customHeight="1">
      <c r="A304" s="449" t="s">
        <v>533</v>
      </c>
      <c r="B304" s="540">
        <f t="shared" si="64"/>
        <v>0</v>
      </c>
      <c r="C304" s="541"/>
      <c r="D304" s="541"/>
      <c r="E304" s="536">
        <f t="shared" si="65"/>
        <v>0</v>
      </c>
      <c r="F304" s="539">
        <f t="shared" si="66"/>
        <v>0</v>
      </c>
      <c r="G304" s="541"/>
      <c r="H304" s="538">
        <f t="shared" si="67"/>
        <v>0</v>
      </c>
      <c r="I304" s="539">
        <f t="shared" si="68"/>
        <v>0</v>
      </c>
      <c r="J304" s="474"/>
    </row>
    <row r="305" spans="1:10" ht="12" customHeight="1">
      <c r="A305" s="449" t="s">
        <v>534</v>
      </c>
      <c r="B305" s="540">
        <f t="shared" si="64"/>
        <v>0</v>
      </c>
      <c r="C305" s="541"/>
      <c r="D305" s="541"/>
      <c r="E305" s="536">
        <f t="shared" si="65"/>
        <v>0</v>
      </c>
      <c r="F305" s="539">
        <f t="shared" si="66"/>
        <v>0</v>
      </c>
      <c r="G305" s="541"/>
      <c r="H305" s="538">
        <f t="shared" si="67"/>
        <v>0</v>
      </c>
      <c r="I305" s="539">
        <f t="shared" si="68"/>
        <v>0</v>
      </c>
      <c r="J305" s="474"/>
    </row>
    <row r="306" spans="1:10" ht="12" customHeight="1" thickBot="1">
      <c r="A306" s="449" t="s">
        <v>535</v>
      </c>
      <c r="B306" s="540">
        <f t="shared" si="64"/>
        <v>0</v>
      </c>
      <c r="C306" s="541"/>
      <c r="D306" s="541"/>
      <c r="E306" s="536">
        <f t="shared" si="65"/>
        <v>0</v>
      </c>
      <c r="F306" s="539">
        <f t="shared" si="66"/>
        <v>0</v>
      </c>
      <c r="G306" s="541"/>
      <c r="H306" s="538">
        <f t="shared" si="67"/>
        <v>0</v>
      </c>
      <c r="I306" s="539">
        <f t="shared" si="68"/>
        <v>0</v>
      </c>
      <c r="J306" s="474"/>
    </row>
    <row r="307" spans="1:10" ht="12" customHeight="1" thickBot="1">
      <c r="A307" s="450" t="s">
        <v>536</v>
      </c>
      <c r="B307" s="461">
        <f aca="true" t="shared" si="69" ref="B307:I307">B301+SUM(B303:B306)</f>
        <v>21495379</v>
      </c>
      <c r="C307" s="461">
        <f t="shared" si="69"/>
        <v>10747689</v>
      </c>
      <c r="D307" s="461">
        <f t="shared" si="69"/>
        <v>10747690</v>
      </c>
      <c r="E307" s="461">
        <f t="shared" si="69"/>
        <v>0</v>
      </c>
      <c r="F307" s="461">
        <f t="shared" si="69"/>
        <v>10747690</v>
      </c>
      <c r="G307" s="461">
        <f t="shared" si="69"/>
        <v>0</v>
      </c>
      <c r="H307" s="461">
        <f t="shared" si="69"/>
        <v>0</v>
      </c>
      <c r="I307" s="542">
        <f t="shared" si="69"/>
        <v>0</v>
      </c>
      <c r="J307" s="474"/>
    </row>
    <row r="308" spans="1:10" ht="12" customHeight="1">
      <c r="A308" s="451" t="s">
        <v>537</v>
      </c>
      <c r="B308" s="528">
        <f>C308+F308+I308</f>
        <v>0</v>
      </c>
      <c r="C308" s="529"/>
      <c r="D308" s="529"/>
      <c r="E308" s="530">
        <f>H325</f>
        <v>0</v>
      </c>
      <c r="F308" s="530">
        <f>D308+E308</f>
        <v>0</v>
      </c>
      <c r="G308" s="529"/>
      <c r="H308" s="530">
        <f>H342</f>
        <v>0</v>
      </c>
      <c r="I308" s="533">
        <f>G308+H308</f>
        <v>0</v>
      </c>
      <c r="J308" s="474"/>
    </row>
    <row r="309" spans="1:10" ht="12" customHeight="1">
      <c r="A309" s="452" t="s">
        <v>538</v>
      </c>
      <c r="B309" s="534">
        <f>C309+F309+I309</f>
        <v>2149538</v>
      </c>
      <c r="C309" s="591">
        <v>1878246</v>
      </c>
      <c r="D309" s="591">
        <v>271292</v>
      </c>
      <c r="E309" s="538">
        <f>H326</f>
        <v>0</v>
      </c>
      <c r="F309" s="538">
        <f>D309+E309</f>
        <v>271292</v>
      </c>
      <c r="G309" s="541"/>
      <c r="H309" s="538">
        <f>H343</f>
        <v>0</v>
      </c>
      <c r="I309" s="539">
        <f>G309+H309</f>
        <v>0</v>
      </c>
      <c r="J309" s="474"/>
    </row>
    <row r="310" spans="1:10" ht="12" customHeight="1">
      <c r="A310" s="452" t="s">
        <v>539</v>
      </c>
      <c r="B310" s="540">
        <f>C310+F310+I310</f>
        <v>19345841</v>
      </c>
      <c r="C310" s="591">
        <v>10614927</v>
      </c>
      <c r="D310" s="591">
        <v>8730914</v>
      </c>
      <c r="E310" s="538">
        <f>H327</f>
        <v>0</v>
      </c>
      <c r="F310" s="538">
        <f>D310+E310</f>
        <v>8730914</v>
      </c>
      <c r="G310" s="541"/>
      <c r="H310" s="538">
        <f>H344</f>
        <v>0</v>
      </c>
      <c r="I310" s="539">
        <f>G310+H310</f>
        <v>0</v>
      </c>
      <c r="J310" s="474"/>
    </row>
    <row r="311" spans="1:10" ht="12" customHeight="1">
      <c r="A311" s="452" t="s">
        <v>540</v>
      </c>
      <c r="B311" s="540">
        <f>C311+F311+I311</f>
        <v>0</v>
      </c>
      <c r="C311" s="541"/>
      <c r="D311" s="541"/>
      <c r="E311" s="538">
        <f>H328</f>
        <v>0</v>
      </c>
      <c r="F311" s="538">
        <f>D311+E311</f>
        <v>0</v>
      </c>
      <c r="G311" s="541"/>
      <c r="H311" s="538">
        <f>H345</f>
        <v>0</v>
      </c>
      <c r="I311" s="539">
        <f>G311+H311</f>
        <v>0</v>
      </c>
      <c r="J311" s="474"/>
    </row>
    <row r="312" spans="1:10" ht="12" customHeight="1" thickBot="1">
      <c r="A312" s="453"/>
      <c r="B312" s="543">
        <f>C312+F312+I312</f>
        <v>0</v>
      </c>
      <c r="C312" s="544"/>
      <c r="D312" s="544"/>
      <c r="E312" s="538">
        <f>H329</f>
        <v>0</v>
      </c>
      <c r="F312" s="545">
        <f>D312+E312</f>
        <v>0</v>
      </c>
      <c r="G312" s="544"/>
      <c r="H312" s="538">
        <f>H346</f>
        <v>0</v>
      </c>
      <c r="I312" s="546">
        <f>G312+H312</f>
        <v>0</v>
      </c>
      <c r="J312" s="474"/>
    </row>
    <row r="313" spans="1:10" ht="12" customHeight="1" thickBot="1">
      <c r="A313" s="454" t="s">
        <v>541</v>
      </c>
      <c r="B313" s="461">
        <f aca="true" t="shared" si="70" ref="B313:I313">SUM(B308:B312)</f>
        <v>21495379</v>
      </c>
      <c r="C313" s="461">
        <f t="shared" si="70"/>
        <v>12493173</v>
      </c>
      <c r="D313" s="461">
        <f t="shared" si="70"/>
        <v>9002206</v>
      </c>
      <c r="E313" s="461">
        <f t="shared" si="70"/>
        <v>0</v>
      </c>
      <c r="F313" s="461">
        <f t="shared" si="70"/>
        <v>9002206</v>
      </c>
      <c r="G313" s="461">
        <f t="shared" si="70"/>
        <v>0</v>
      </c>
      <c r="H313" s="461">
        <f t="shared" si="70"/>
        <v>0</v>
      </c>
      <c r="I313" s="542">
        <f t="shared" si="70"/>
        <v>0</v>
      </c>
      <c r="J313" s="474"/>
    </row>
    <row r="314" spans="1:10" ht="2.25" customHeight="1">
      <c r="A314" s="455"/>
      <c r="B314" s="456"/>
      <c r="C314" s="456"/>
      <c r="D314" s="456"/>
      <c r="E314" s="456"/>
      <c r="F314" s="456"/>
      <c r="G314" s="456"/>
      <c r="H314" s="456"/>
      <c r="I314" s="457"/>
      <c r="J314" s="474"/>
    </row>
    <row r="315" spans="1:10" ht="12" customHeight="1" thickBot="1">
      <c r="A315" s="679" t="str">
        <f>CONCATENATE(RM_TARTALOMJEGYZÉK!A1,". évi költségvetést érintő módosítások")</f>
        <v>2020. évi költségvetést érintő módosítások</v>
      </c>
      <c r="B315" s="680"/>
      <c r="C315" s="680"/>
      <c r="D315" s="680"/>
      <c r="E315" s="680"/>
      <c r="F315" s="680"/>
      <c r="G315" s="680"/>
      <c r="H315" s="680"/>
      <c r="I315" s="680"/>
      <c r="J315" s="474"/>
    </row>
    <row r="316" spans="1:10" ht="12" customHeight="1" thickBot="1">
      <c r="A316" s="458" t="s">
        <v>521</v>
      </c>
      <c r="B316" s="459" t="s">
        <v>543</v>
      </c>
      <c r="C316" s="459" t="s">
        <v>544</v>
      </c>
      <c r="D316" s="459" t="s">
        <v>545</v>
      </c>
      <c r="E316" s="459" t="s">
        <v>546</v>
      </c>
      <c r="F316" s="459" t="s">
        <v>547</v>
      </c>
      <c r="G316" s="488" t="s">
        <v>548</v>
      </c>
      <c r="H316" s="681" t="s">
        <v>549</v>
      </c>
      <c r="I316" s="682"/>
      <c r="J316" s="474"/>
    </row>
    <row r="317" spans="1:10" ht="12" customHeight="1">
      <c r="A317" s="447" t="s">
        <v>530</v>
      </c>
      <c r="B317" s="499"/>
      <c r="C317" s="499"/>
      <c r="D317" s="499"/>
      <c r="E317" s="499"/>
      <c r="F317" s="500"/>
      <c r="G317" s="515"/>
      <c r="H317" s="683">
        <f aca="true" t="shared" si="71" ref="H317:H322">SUM(B317:G317)</f>
        <v>0</v>
      </c>
      <c r="I317" s="684"/>
      <c r="J317" s="474"/>
    </row>
    <row r="318" spans="1:10" ht="12" customHeight="1">
      <c r="A318" s="448" t="s">
        <v>531</v>
      </c>
      <c r="B318" s="502"/>
      <c r="C318" s="502"/>
      <c r="D318" s="502"/>
      <c r="E318" s="502"/>
      <c r="F318" s="503"/>
      <c r="G318" s="513"/>
      <c r="H318" s="685">
        <f t="shared" si="71"/>
        <v>0</v>
      </c>
      <c r="I318" s="686"/>
      <c r="J318" s="474"/>
    </row>
    <row r="319" spans="1:10" ht="12" customHeight="1">
      <c r="A319" s="449" t="s">
        <v>532</v>
      </c>
      <c r="B319" s="502"/>
      <c r="C319" s="502"/>
      <c r="D319" s="502"/>
      <c r="E319" s="502"/>
      <c r="F319" s="503"/>
      <c r="G319" s="513"/>
      <c r="H319" s="685">
        <f t="shared" si="71"/>
        <v>0</v>
      </c>
      <c r="I319" s="686"/>
      <c r="J319" s="474"/>
    </row>
    <row r="320" spans="1:10" ht="12" customHeight="1">
      <c r="A320" s="449" t="s">
        <v>533</v>
      </c>
      <c r="B320" s="502"/>
      <c r="C320" s="502"/>
      <c r="D320" s="502"/>
      <c r="E320" s="502"/>
      <c r="F320" s="503"/>
      <c r="G320" s="513"/>
      <c r="H320" s="685">
        <f t="shared" si="71"/>
        <v>0</v>
      </c>
      <c r="I320" s="686"/>
      <c r="J320" s="474"/>
    </row>
    <row r="321" spans="1:10" ht="12" customHeight="1">
      <c r="A321" s="449" t="s">
        <v>534</v>
      </c>
      <c r="B321" s="502"/>
      <c r="C321" s="502"/>
      <c r="D321" s="502"/>
      <c r="E321" s="502"/>
      <c r="F321" s="503"/>
      <c r="G321" s="513"/>
      <c r="H321" s="685">
        <f t="shared" si="71"/>
        <v>0</v>
      </c>
      <c r="I321" s="686"/>
      <c r="J321" s="474"/>
    </row>
    <row r="322" spans="1:10" ht="12" customHeight="1" thickBot="1">
      <c r="A322" s="449" t="s">
        <v>535</v>
      </c>
      <c r="B322" s="505"/>
      <c r="C322" s="505"/>
      <c r="D322" s="505"/>
      <c r="E322" s="505"/>
      <c r="F322" s="506"/>
      <c r="G322" s="514"/>
      <c r="H322" s="687">
        <f t="shared" si="71"/>
        <v>0</v>
      </c>
      <c r="I322" s="688"/>
      <c r="J322" s="474"/>
    </row>
    <row r="323" spans="1:10" ht="12" customHeight="1" thickBot="1">
      <c r="A323" s="460" t="s">
        <v>510</v>
      </c>
      <c r="B323" s="461">
        <f aca="true" t="shared" si="72" ref="B323:I323">B317+SUM(B319:B322)</f>
        <v>0</v>
      </c>
      <c r="C323" s="461">
        <f t="shared" si="72"/>
        <v>0</v>
      </c>
      <c r="D323" s="461">
        <f t="shared" si="72"/>
        <v>0</v>
      </c>
      <c r="E323" s="461">
        <f t="shared" si="72"/>
        <v>0</v>
      </c>
      <c r="F323" s="461">
        <f t="shared" si="72"/>
        <v>0</v>
      </c>
      <c r="G323" s="527">
        <f t="shared" si="72"/>
        <v>0</v>
      </c>
      <c r="H323" s="690">
        <f t="shared" si="72"/>
        <v>0</v>
      </c>
      <c r="I323" s="691">
        <f t="shared" si="72"/>
        <v>0</v>
      </c>
      <c r="J323" s="474"/>
    </row>
    <row r="324" spans="1:10" ht="12" customHeight="1" thickBot="1">
      <c r="A324" s="458" t="s">
        <v>36</v>
      </c>
      <c r="B324" s="462" t="s">
        <v>543</v>
      </c>
      <c r="C324" s="462" t="s">
        <v>544</v>
      </c>
      <c r="D324" s="462" t="s">
        <v>545</v>
      </c>
      <c r="E324" s="462" t="s">
        <v>546</v>
      </c>
      <c r="F324" s="462" t="s">
        <v>547</v>
      </c>
      <c r="G324" s="483" t="s">
        <v>548</v>
      </c>
      <c r="H324" s="700" t="s">
        <v>549</v>
      </c>
      <c r="I324" s="701"/>
      <c r="J324" s="474"/>
    </row>
    <row r="325" spans="1:10" ht="12" customHeight="1">
      <c r="A325" s="451" t="s">
        <v>537</v>
      </c>
      <c r="B325" s="508"/>
      <c r="C325" s="508"/>
      <c r="D325" s="508"/>
      <c r="E325" s="508"/>
      <c r="F325" s="509"/>
      <c r="G325" s="512"/>
      <c r="H325" s="694">
        <f>SUM(B325:G325)</f>
        <v>0</v>
      </c>
      <c r="I325" s="695"/>
      <c r="J325" s="474"/>
    </row>
    <row r="326" spans="1:10" ht="12" customHeight="1">
      <c r="A326" s="452" t="s">
        <v>538</v>
      </c>
      <c r="B326" s="502"/>
      <c r="C326" s="502"/>
      <c r="D326" s="502"/>
      <c r="E326" s="502"/>
      <c r="F326" s="503"/>
      <c r="G326" s="513"/>
      <c r="H326" s="685">
        <f>SUM(B326:G326)</f>
        <v>0</v>
      </c>
      <c r="I326" s="686"/>
      <c r="J326" s="474"/>
    </row>
    <row r="327" spans="1:10" ht="12" customHeight="1">
      <c r="A327" s="452" t="s">
        <v>539</v>
      </c>
      <c r="B327" s="502"/>
      <c r="C327" s="502"/>
      <c r="D327" s="502"/>
      <c r="E327" s="502"/>
      <c r="F327" s="503"/>
      <c r="G327" s="513"/>
      <c r="H327" s="685">
        <f>SUM(B327:G327)</f>
        <v>0</v>
      </c>
      <c r="I327" s="686"/>
      <c r="J327" s="474"/>
    </row>
    <row r="328" spans="1:10" ht="12" customHeight="1">
      <c r="A328" s="452" t="s">
        <v>540</v>
      </c>
      <c r="B328" s="502"/>
      <c r="C328" s="502"/>
      <c r="D328" s="502"/>
      <c r="E328" s="502"/>
      <c r="F328" s="503"/>
      <c r="G328" s="513"/>
      <c r="H328" s="685">
        <f>SUM(B328:G328)</f>
        <v>0</v>
      </c>
      <c r="I328" s="686"/>
      <c r="J328" s="474"/>
    </row>
    <row r="329" spans="1:10" ht="12" customHeight="1" thickBot="1">
      <c r="A329" s="453"/>
      <c r="B329" s="505"/>
      <c r="C329" s="505"/>
      <c r="D329" s="505"/>
      <c r="E329" s="505"/>
      <c r="F329" s="506"/>
      <c r="G329" s="514"/>
      <c r="H329" s="687">
        <f>SUM(B329:G329)</f>
        <v>0</v>
      </c>
      <c r="I329" s="688"/>
      <c r="J329" s="474"/>
    </row>
    <row r="330" spans="1:10" ht="12" customHeight="1" thickBot="1">
      <c r="A330" s="460" t="s">
        <v>510</v>
      </c>
      <c r="B330" s="461">
        <f>SUM(B325:B329)</f>
        <v>0</v>
      </c>
      <c r="C330" s="461">
        <f aca="true" t="shared" si="73" ref="C330:I330">SUM(C325:C329)</f>
        <v>0</v>
      </c>
      <c r="D330" s="461">
        <f t="shared" si="73"/>
        <v>0</v>
      </c>
      <c r="E330" s="461">
        <f t="shared" si="73"/>
        <v>0</v>
      </c>
      <c r="F330" s="461">
        <f t="shared" si="73"/>
        <v>0</v>
      </c>
      <c r="G330" s="527">
        <f t="shared" si="73"/>
        <v>0</v>
      </c>
      <c r="H330" s="690">
        <f t="shared" si="73"/>
        <v>0</v>
      </c>
      <c r="I330" s="691">
        <f t="shared" si="73"/>
        <v>0</v>
      </c>
      <c r="J330" s="474"/>
    </row>
    <row r="331" spans="1:10" ht="2.25" customHeight="1">
      <c r="A331" s="696"/>
      <c r="B331" s="697"/>
      <c r="C331" s="697"/>
      <c r="D331" s="697"/>
      <c r="E331" s="697"/>
      <c r="F331" s="697"/>
      <c r="G331" s="697"/>
      <c r="H331" s="697"/>
      <c r="I331" s="697"/>
      <c r="J331" s="463"/>
    </row>
    <row r="332" spans="1:10" ht="12" customHeight="1" thickBot="1">
      <c r="A332" s="679" t="str">
        <f>CONCATENATE(RM_TARTALOMJEGYZÉK!A1,". utáni  költségvetést érintő módosítások")</f>
        <v>2020. utáni  költségvetést érintő módosítások</v>
      </c>
      <c r="B332" s="680"/>
      <c r="C332" s="680"/>
      <c r="D332" s="680"/>
      <c r="E332" s="680"/>
      <c r="F332" s="680"/>
      <c r="G332" s="680"/>
      <c r="H332" s="680"/>
      <c r="I332" s="680"/>
      <c r="J332" s="463"/>
    </row>
    <row r="333" spans="1:10" ht="12" customHeight="1" thickBot="1">
      <c r="A333" s="458" t="s">
        <v>521</v>
      </c>
      <c r="B333" s="459" t="s">
        <v>543</v>
      </c>
      <c r="C333" s="459" t="s">
        <v>544</v>
      </c>
      <c r="D333" s="459" t="s">
        <v>545</v>
      </c>
      <c r="E333" s="459" t="s">
        <v>546</v>
      </c>
      <c r="F333" s="459" t="s">
        <v>547</v>
      </c>
      <c r="G333" s="459" t="s">
        <v>548</v>
      </c>
      <c r="H333" s="692" t="s">
        <v>549</v>
      </c>
      <c r="I333" s="693"/>
      <c r="J333" s="463"/>
    </row>
    <row r="334" spans="1:10" ht="12" customHeight="1">
      <c r="A334" s="447" t="s">
        <v>530</v>
      </c>
      <c r="B334" s="508"/>
      <c r="C334" s="508"/>
      <c r="D334" s="508"/>
      <c r="E334" s="508"/>
      <c r="F334" s="509"/>
      <c r="G334" s="509"/>
      <c r="H334" s="694">
        <f aca="true" t="shared" si="74" ref="H334:H339">SUM(B334:G334)</f>
        <v>0</v>
      </c>
      <c r="I334" s="695"/>
      <c r="J334" s="463"/>
    </row>
    <row r="335" spans="1:10" ht="12" customHeight="1">
      <c r="A335" s="448" t="s">
        <v>531</v>
      </c>
      <c r="B335" s="502"/>
      <c r="C335" s="502"/>
      <c r="D335" s="502"/>
      <c r="E335" s="502"/>
      <c r="F335" s="503"/>
      <c r="G335" s="510"/>
      <c r="H335" s="685">
        <f t="shared" si="74"/>
        <v>0</v>
      </c>
      <c r="I335" s="686"/>
      <c r="J335" s="463"/>
    </row>
    <row r="336" spans="1:10" ht="12" customHeight="1">
      <c r="A336" s="449" t="s">
        <v>532</v>
      </c>
      <c r="B336" s="502"/>
      <c r="C336" s="502"/>
      <c r="D336" s="502"/>
      <c r="E336" s="502"/>
      <c r="F336" s="503"/>
      <c r="G336" s="510"/>
      <c r="H336" s="685">
        <f t="shared" si="74"/>
        <v>0</v>
      </c>
      <c r="I336" s="686"/>
      <c r="J336" s="463"/>
    </row>
    <row r="337" spans="1:10" ht="12" customHeight="1">
      <c r="A337" s="449" t="s">
        <v>533</v>
      </c>
      <c r="B337" s="502"/>
      <c r="C337" s="502"/>
      <c r="D337" s="502"/>
      <c r="E337" s="502"/>
      <c r="F337" s="503"/>
      <c r="G337" s="510"/>
      <c r="H337" s="685">
        <f t="shared" si="74"/>
        <v>0</v>
      </c>
      <c r="I337" s="686"/>
      <c r="J337" s="463"/>
    </row>
    <row r="338" spans="1:10" ht="12" customHeight="1">
      <c r="A338" s="449" t="s">
        <v>534</v>
      </c>
      <c r="B338" s="502"/>
      <c r="C338" s="502"/>
      <c r="D338" s="502"/>
      <c r="E338" s="502"/>
      <c r="F338" s="503"/>
      <c r="G338" s="510"/>
      <c r="H338" s="685">
        <f t="shared" si="74"/>
        <v>0</v>
      </c>
      <c r="I338" s="686"/>
      <c r="J338" s="463"/>
    </row>
    <row r="339" spans="1:10" ht="12" customHeight="1" thickBot="1">
      <c r="A339" s="449" t="s">
        <v>535</v>
      </c>
      <c r="B339" s="505"/>
      <c r="C339" s="505"/>
      <c r="D339" s="505"/>
      <c r="E339" s="505"/>
      <c r="F339" s="506"/>
      <c r="G339" s="511"/>
      <c r="H339" s="687">
        <f t="shared" si="74"/>
        <v>0</v>
      </c>
      <c r="I339" s="688"/>
      <c r="J339" s="463"/>
    </row>
    <row r="340" spans="1:10" ht="12" customHeight="1" thickBot="1">
      <c r="A340" s="460" t="s">
        <v>510</v>
      </c>
      <c r="B340" s="461">
        <f aca="true" t="shared" si="75" ref="B340:I340">B334+SUM(B336:B339)</f>
        <v>0</v>
      </c>
      <c r="C340" s="461">
        <f t="shared" si="75"/>
        <v>0</v>
      </c>
      <c r="D340" s="461">
        <f t="shared" si="75"/>
        <v>0</v>
      </c>
      <c r="E340" s="461">
        <f t="shared" si="75"/>
        <v>0</v>
      </c>
      <c r="F340" s="461">
        <f t="shared" si="75"/>
        <v>0</v>
      </c>
      <c r="G340" s="461">
        <f t="shared" si="75"/>
        <v>0</v>
      </c>
      <c r="H340" s="690">
        <f t="shared" si="75"/>
        <v>0</v>
      </c>
      <c r="I340" s="691">
        <f t="shared" si="75"/>
        <v>0</v>
      </c>
      <c r="J340" s="463"/>
    </row>
    <row r="341" spans="1:10" ht="12" customHeight="1" thickBot="1">
      <c r="A341" s="458" t="s">
        <v>36</v>
      </c>
      <c r="B341" s="459" t="s">
        <v>543</v>
      </c>
      <c r="C341" s="459" t="s">
        <v>544</v>
      </c>
      <c r="D341" s="459" t="s">
        <v>545</v>
      </c>
      <c r="E341" s="459" t="s">
        <v>546</v>
      </c>
      <c r="F341" s="459" t="s">
        <v>547</v>
      </c>
      <c r="G341" s="459" t="s">
        <v>548</v>
      </c>
      <c r="H341" s="692" t="s">
        <v>549</v>
      </c>
      <c r="I341" s="693"/>
      <c r="J341" s="463"/>
    </row>
    <row r="342" spans="1:10" ht="12" customHeight="1">
      <c r="A342" s="451" t="s">
        <v>537</v>
      </c>
      <c r="B342" s="508"/>
      <c r="C342" s="508"/>
      <c r="D342" s="508"/>
      <c r="E342" s="508"/>
      <c r="F342" s="509"/>
      <c r="G342" s="509"/>
      <c r="H342" s="694">
        <f>SUM(B342:G342)</f>
        <v>0</v>
      </c>
      <c r="I342" s="695"/>
      <c r="J342" s="463"/>
    </row>
    <row r="343" spans="1:10" ht="12" customHeight="1">
      <c r="A343" s="452" t="s">
        <v>538</v>
      </c>
      <c r="B343" s="502"/>
      <c r="C343" s="502"/>
      <c r="D343" s="502"/>
      <c r="E343" s="502"/>
      <c r="F343" s="503"/>
      <c r="G343" s="510"/>
      <c r="H343" s="685">
        <f>SUM(B343:G343)</f>
        <v>0</v>
      </c>
      <c r="I343" s="686"/>
      <c r="J343" s="463"/>
    </row>
    <row r="344" spans="1:10" ht="12" customHeight="1">
      <c r="A344" s="452" t="s">
        <v>539</v>
      </c>
      <c r="B344" s="502"/>
      <c r="C344" s="502"/>
      <c r="D344" s="502"/>
      <c r="E344" s="502"/>
      <c r="F344" s="503"/>
      <c r="G344" s="510"/>
      <c r="H344" s="685">
        <f>SUM(B344:G344)</f>
        <v>0</v>
      </c>
      <c r="I344" s="686"/>
      <c r="J344" s="463"/>
    </row>
    <row r="345" spans="1:10" ht="12" customHeight="1">
      <c r="A345" s="452" t="s">
        <v>540</v>
      </c>
      <c r="B345" s="502"/>
      <c r="C345" s="502"/>
      <c r="D345" s="502"/>
      <c r="E345" s="502"/>
      <c r="F345" s="503"/>
      <c r="G345" s="510"/>
      <c r="H345" s="685">
        <f>SUM(B345:G345)</f>
        <v>0</v>
      </c>
      <c r="I345" s="686"/>
      <c r="J345" s="463"/>
    </row>
    <row r="346" spans="1:10" ht="12" customHeight="1" thickBot="1">
      <c r="A346" s="453"/>
      <c r="B346" s="505"/>
      <c r="C346" s="505"/>
      <c r="D346" s="505"/>
      <c r="E346" s="505"/>
      <c r="F346" s="506"/>
      <c r="G346" s="511"/>
      <c r="H346" s="687">
        <f>SUM(B346:G346)</f>
        <v>0</v>
      </c>
      <c r="I346" s="688"/>
      <c r="J346" s="463"/>
    </row>
    <row r="347" spans="1:10" ht="12" customHeight="1" thickBot="1">
      <c r="A347" s="460" t="s">
        <v>510</v>
      </c>
      <c r="B347" s="461">
        <f aca="true" t="shared" si="76" ref="B347:I347">SUM(B342:B346)</f>
        <v>0</v>
      </c>
      <c r="C347" s="461">
        <f t="shared" si="76"/>
        <v>0</v>
      </c>
      <c r="D347" s="461">
        <f t="shared" si="76"/>
        <v>0</v>
      </c>
      <c r="E347" s="461">
        <f t="shared" si="76"/>
        <v>0</v>
      </c>
      <c r="F347" s="461">
        <f t="shared" si="76"/>
        <v>0</v>
      </c>
      <c r="G347" s="464">
        <f t="shared" si="76"/>
        <v>0</v>
      </c>
      <c r="H347" s="690">
        <f t="shared" si="76"/>
        <v>0</v>
      </c>
      <c r="I347" s="691">
        <f t="shared" si="76"/>
        <v>0</v>
      </c>
      <c r="J347" s="463"/>
    </row>
    <row r="348" spans="1:10" ht="12" customHeight="1">
      <c r="A348" s="479"/>
      <c r="B348" s="480"/>
      <c r="C348" s="480"/>
      <c r="D348" s="480"/>
      <c r="E348" s="480"/>
      <c r="F348" s="480"/>
      <c r="G348" s="481"/>
      <c r="H348" s="480"/>
      <c r="I348" s="482"/>
      <c r="J348" s="463"/>
    </row>
    <row r="350" spans="1:5" ht="24.75" customHeight="1">
      <c r="A350" s="724" t="s">
        <v>651</v>
      </c>
      <c r="B350" s="724"/>
      <c r="C350" s="677" t="s">
        <v>657</v>
      </c>
      <c r="D350" s="678"/>
      <c r="E350" s="678"/>
    </row>
    <row r="351" spans="1:10" ht="12" customHeight="1" thickBot="1">
      <c r="A351" s="439"/>
      <c r="B351" s="439"/>
      <c r="C351" s="439"/>
      <c r="D351" s="439"/>
      <c r="E351" s="439"/>
      <c r="F351" s="439"/>
      <c r="G351" s="439"/>
      <c r="H351" s="723" t="s">
        <v>425</v>
      </c>
      <c r="I351" s="723"/>
      <c r="J351" s="474"/>
    </row>
    <row r="352" spans="1:10" ht="12" customHeight="1" thickBot="1">
      <c r="A352" s="702" t="s">
        <v>521</v>
      </c>
      <c r="B352" s="705" t="s">
        <v>522</v>
      </c>
      <c r="C352" s="706"/>
      <c r="D352" s="706"/>
      <c r="E352" s="706"/>
      <c r="F352" s="707"/>
      <c r="G352" s="707"/>
      <c r="H352" s="707"/>
      <c r="I352" s="708"/>
      <c r="J352" s="474"/>
    </row>
    <row r="353" spans="1:10" ht="12" customHeight="1" thickBot="1">
      <c r="A353" s="703"/>
      <c r="B353" s="709" t="s">
        <v>523</v>
      </c>
      <c r="C353" s="712" t="s">
        <v>524</v>
      </c>
      <c r="D353" s="713"/>
      <c r="E353" s="713"/>
      <c r="F353" s="713"/>
      <c r="G353" s="713"/>
      <c r="H353" s="713"/>
      <c r="I353" s="714"/>
      <c r="J353" s="474"/>
    </row>
    <row r="354" spans="1:10" ht="12" customHeight="1" thickBot="1">
      <c r="A354" s="703"/>
      <c r="B354" s="710"/>
      <c r="C354" s="709" t="str">
        <f>CONCATENATE(RM_TARTALOMJEGYZÉK!A1,". előtti  forrás, kiadás")</f>
        <v>2020. előtti  forrás, kiadás</v>
      </c>
      <c r="D354" s="441" t="s">
        <v>525</v>
      </c>
      <c r="E354" s="441" t="s">
        <v>526</v>
      </c>
      <c r="F354" s="441" t="s">
        <v>527</v>
      </c>
      <c r="G354" s="441" t="s">
        <v>525</v>
      </c>
      <c r="H354" s="441" t="s">
        <v>526</v>
      </c>
      <c r="I354" s="441" t="s">
        <v>527</v>
      </c>
      <c r="J354" s="474"/>
    </row>
    <row r="355" spans="1:10" ht="12" customHeight="1" thickBot="1">
      <c r="A355" s="704"/>
      <c r="B355" s="711"/>
      <c r="C355" s="715"/>
      <c r="D355" s="716" t="str">
        <f>CONCATENATE(RM_TARTALOMJEGYZÉK!$A$1,". évi")</f>
        <v>2020. évi</v>
      </c>
      <c r="E355" s="717"/>
      <c r="F355" s="718"/>
      <c r="G355" s="716" t="str">
        <f>CONCATENATE(RM_TARTALOMJEGYZÉK!$A$1,". után")</f>
        <v>2020. után</v>
      </c>
      <c r="H355" s="719"/>
      <c r="I355" s="718"/>
      <c r="J355" s="474"/>
    </row>
    <row r="356" spans="1:10" ht="12" customHeight="1" thickBot="1">
      <c r="A356" s="442" t="s">
        <v>343</v>
      </c>
      <c r="B356" s="478" t="s">
        <v>572</v>
      </c>
      <c r="C356" s="444" t="s">
        <v>345</v>
      </c>
      <c r="D356" s="445" t="s">
        <v>347</v>
      </c>
      <c r="E356" s="445" t="s">
        <v>346</v>
      </c>
      <c r="F356" s="444" t="s">
        <v>528</v>
      </c>
      <c r="G356" s="444" t="s">
        <v>349</v>
      </c>
      <c r="H356" s="444" t="s">
        <v>350</v>
      </c>
      <c r="I356" s="446" t="s">
        <v>529</v>
      </c>
      <c r="J356" s="474"/>
    </row>
    <row r="357" spans="1:10" ht="12" customHeight="1">
      <c r="A357" s="447" t="s">
        <v>530</v>
      </c>
      <c r="B357" s="528">
        <f aca="true" t="shared" si="77" ref="B357:B362">C357+F357+I357</f>
        <v>0</v>
      </c>
      <c r="C357" s="499"/>
      <c r="D357" s="529"/>
      <c r="E357" s="530">
        <f aca="true" t="shared" si="78" ref="E357:E362">H373</f>
        <v>0</v>
      </c>
      <c r="F357" s="531">
        <f aca="true" t="shared" si="79" ref="F357:F362">D357+E357</f>
        <v>0</v>
      </c>
      <c r="G357" s="529"/>
      <c r="H357" s="532">
        <f aca="true" t="shared" si="80" ref="H357:H362">H390</f>
        <v>0</v>
      </c>
      <c r="I357" s="533">
        <f aca="true" t="shared" si="81" ref="I357:I362">G357+H357</f>
        <v>0</v>
      </c>
      <c r="J357" s="474"/>
    </row>
    <row r="358" spans="1:10" ht="12" customHeight="1">
      <c r="A358" s="448" t="s">
        <v>531</v>
      </c>
      <c r="B358" s="534">
        <f t="shared" si="77"/>
        <v>0</v>
      </c>
      <c r="C358" s="535"/>
      <c r="D358" s="535"/>
      <c r="E358" s="536">
        <f t="shared" si="78"/>
        <v>0</v>
      </c>
      <c r="F358" s="537">
        <f t="shared" si="79"/>
        <v>0</v>
      </c>
      <c r="G358" s="535"/>
      <c r="H358" s="538">
        <f t="shared" si="80"/>
        <v>0</v>
      </c>
      <c r="I358" s="539">
        <f t="shared" si="81"/>
        <v>0</v>
      </c>
      <c r="J358" s="474"/>
    </row>
    <row r="359" spans="1:10" ht="12" customHeight="1">
      <c r="A359" s="449" t="s">
        <v>532</v>
      </c>
      <c r="B359" s="540">
        <f t="shared" si="77"/>
        <v>8902250</v>
      </c>
      <c r="C359" s="591">
        <v>8902250</v>
      </c>
      <c r="D359" s="591"/>
      <c r="E359" s="536">
        <f t="shared" si="78"/>
        <v>0</v>
      </c>
      <c r="F359" s="539">
        <f t="shared" si="79"/>
        <v>0</v>
      </c>
      <c r="G359" s="541"/>
      <c r="H359" s="538">
        <f t="shared" si="80"/>
        <v>0</v>
      </c>
      <c r="I359" s="539">
        <f t="shared" si="81"/>
        <v>0</v>
      </c>
      <c r="J359" s="474"/>
    </row>
    <row r="360" spans="1:10" ht="12" customHeight="1">
      <c r="A360" s="449" t="s">
        <v>533</v>
      </c>
      <c r="B360" s="540">
        <f t="shared" si="77"/>
        <v>0</v>
      </c>
      <c r="C360" s="591"/>
      <c r="D360" s="591"/>
      <c r="E360" s="536">
        <f t="shared" si="78"/>
        <v>0</v>
      </c>
      <c r="F360" s="539">
        <f t="shared" si="79"/>
        <v>0</v>
      </c>
      <c r="G360" s="541"/>
      <c r="H360" s="538">
        <f t="shared" si="80"/>
        <v>0</v>
      </c>
      <c r="I360" s="539">
        <f t="shared" si="81"/>
        <v>0</v>
      </c>
      <c r="J360" s="474"/>
    </row>
    <row r="361" spans="1:10" ht="12" customHeight="1">
      <c r="A361" s="449" t="s">
        <v>534</v>
      </c>
      <c r="B361" s="540">
        <f t="shared" si="77"/>
        <v>0</v>
      </c>
      <c r="C361" s="591"/>
      <c r="D361" s="591"/>
      <c r="E361" s="536">
        <f t="shared" si="78"/>
        <v>0</v>
      </c>
      <c r="F361" s="539">
        <f t="shared" si="79"/>
        <v>0</v>
      </c>
      <c r="G361" s="541"/>
      <c r="H361" s="538">
        <f t="shared" si="80"/>
        <v>0</v>
      </c>
      <c r="I361" s="539">
        <f t="shared" si="81"/>
        <v>0</v>
      </c>
      <c r="J361" s="474"/>
    </row>
    <row r="362" spans="1:10" ht="12" customHeight="1" thickBot="1">
      <c r="A362" s="592" t="s">
        <v>648</v>
      </c>
      <c r="B362" s="540">
        <f t="shared" si="77"/>
        <v>7600100</v>
      </c>
      <c r="C362" s="589"/>
      <c r="D362" s="589">
        <v>7600100</v>
      </c>
      <c r="E362" s="536">
        <f t="shared" si="78"/>
        <v>0</v>
      </c>
      <c r="F362" s="539">
        <f t="shared" si="79"/>
        <v>7600100</v>
      </c>
      <c r="G362" s="541"/>
      <c r="H362" s="538">
        <f t="shared" si="80"/>
        <v>0</v>
      </c>
      <c r="I362" s="539">
        <f t="shared" si="81"/>
        <v>0</v>
      </c>
      <c r="J362" s="474"/>
    </row>
    <row r="363" spans="1:10" ht="12" customHeight="1" thickBot="1">
      <c r="A363" s="450" t="s">
        <v>536</v>
      </c>
      <c r="B363" s="461">
        <f>B357+SUM(B359:B361)</f>
        <v>8902250</v>
      </c>
      <c r="C363" s="461">
        <f aca="true" t="shared" si="82" ref="C363:I363">C357+SUM(C359:C362)</f>
        <v>8902250</v>
      </c>
      <c r="D363" s="461">
        <f t="shared" si="82"/>
        <v>7600100</v>
      </c>
      <c r="E363" s="461">
        <f t="shared" si="82"/>
        <v>0</v>
      </c>
      <c r="F363" s="461">
        <f t="shared" si="82"/>
        <v>7600100</v>
      </c>
      <c r="G363" s="461">
        <f t="shared" si="82"/>
        <v>0</v>
      </c>
      <c r="H363" s="461">
        <f t="shared" si="82"/>
        <v>0</v>
      </c>
      <c r="I363" s="542">
        <f t="shared" si="82"/>
        <v>0</v>
      </c>
      <c r="J363" s="474"/>
    </row>
    <row r="364" spans="1:10" ht="12" customHeight="1">
      <c r="A364" s="451" t="s">
        <v>537</v>
      </c>
      <c r="B364" s="528">
        <f>C364+F364+I364</f>
        <v>0</v>
      </c>
      <c r="C364" s="529"/>
      <c r="D364" s="529"/>
      <c r="E364" s="530">
        <f>H381</f>
        <v>0</v>
      </c>
      <c r="F364" s="530">
        <f>D364+E364</f>
        <v>0</v>
      </c>
      <c r="G364" s="529"/>
      <c r="H364" s="530">
        <f>H398</f>
        <v>0</v>
      </c>
      <c r="I364" s="533">
        <f>G364+H364</f>
        <v>0</v>
      </c>
      <c r="J364" s="474"/>
    </row>
    <row r="365" spans="1:10" ht="12" customHeight="1">
      <c r="A365" s="452" t="s">
        <v>538</v>
      </c>
      <c r="B365" s="534">
        <f>C365+F365+I365</f>
        <v>3048000</v>
      </c>
      <c r="C365" s="591"/>
      <c r="D365" s="591">
        <v>3048000</v>
      </c>
      <c r="E365" s="538">
        <f>H382</f>
        <v>0</v>
      </c>
      <c r="F365" s="538">
        <f>D365+E365</f>
        <v>3048000</v>
      </c>
      <c r="G365" s="541"/>
      <c r="H365" s="538">
        <f>H399</f>
        <v>0</v>
      </c>
      <c r="I365" s="539">
        <f>G365+H365</f>
        <v>0</v>
      </c>
      <c r="J365" s="474"/>
    </row>
    <row r="366" spans="1:10" ht="12" customHeight="1">
      <c r="A366" s="452" t="s">
        <v>539</v>
      </c>
      <c r="B366" s="540">
        <f>C366+F366+I366</f>
        <v>5854250</v>
      </c>
      <c r="C366" s="591">
        <v>1302150</v>
      </c>
      <c r="D366" s="591">
        <v>4552100</v>
      </c>
      <c r="E366" s="538">
        <f>H383</f>
        <v>0</v>
      </c>
      <c r="F366" s="538">
        <f>D366+E366</f>
        <v>4552100</v>
      </c>
      <c r="G366" s="541"/>
      <c r="H366" s="538">
        <f>H400</f>
        <v>0</v>
      </c>
      <c r="I366" s="539">
        <f>G366+H366</f>
        <v>0</v>
      </c>
      <c r="J366" s="474"/>
    </row>
    <row r="367" spans="1:10" ht="12" customHeight="1">
      <c r="A367" s="452" t="s">
        <v>540</v>
      </c>
      <c r="B367" s="540">
        <f>C367+F367+I367</f>
        <v>0</v>
      </c>
      <c r="C367" s="541"/>
      <c r="D367" s="541"/>
      <c r="E367" s="538">
        <f>H384</f>
        <v>0</v>
      </c>
      <c r="F367" s="538">
        <f>D367+E367</f>
        <v>0</v>
      </c>
      <c r="G367" s="541"/>
      <c r="H367" s="538">
        <f>H401</f>
        <v>0</v>
      </c>
      <c r="I367" s="539">
        <f>G367+H367</f>
        <v>0</v>
      </c>
      <c r="J367" s="474"/>
    </row>
    <row r="368" spans="1:10" ht="12" customHeight="1" thickBot="1">
      <c r="A368" s="453"/>
      <c r="B368" s="543">
        <f>C368+F368+I368</f>
        <v>0</v>
      </c>
      <c r="C368" s="544"/>
      <c r="D368" s="544"/>
      <c r="E368" s="538">
        <f>H385</f>
        <v>0</v>
      </c>
      <c r="F368" s="545">
        <f>D368+E368</f>
        <v>0</v>
      </c>
      <c r="G368" s="544"/>
      <c r="H368" s="538">
        <f>H402</f>
        <v>0</v>
      </c>
      <c r="I368" s="546">
        <f>G368+H368</f>
        <v>0</v>
      </c>
      <c r="J368" s="474"/>
    </row>
    <row r="369" spans="1:10" ht="12" customHeight="1" thickBot="1">
      <c r="A369" s="454" t="s">
        <v>541</v>
      </c>
      <c r="B369" s="461">
        <f aca="true" t="shared" si="83" ref="B369:I369">SUM(B364:B368)</f>
        <v>8902250</v>
      </c>
      <c r="C369" s="461">
        <f t="shared" si="83"/>
        <v>1302150</v>
      </c>
      <c r="D369" s="461">
        <f t="shared" si="83"/>
        <v>7600100</v>
      </c>
      <c r="E369" s="461">
        <f t="shared" si="83"/>
        <v>0</v>
      </c>
      <c r="F369" s="461">
        <f t="shared" si="83"/>
        <v>7600100</v>
      </c>
      <c r="G369" s="461">
        <f t="shared" si="83"/>
        <v>0</v>
      </c>
      <c r="H369" s="461">
        <f t="shared" si="83"/>
        <v>0</v>
      </c>
      <c r="I369" s="542">
        <f t="shared" si="83"/>
        <v>0</v>
      </c>
      <c r="J369" s="474"/>
    </row>
    <row r="370" spans="1:10" ht="2.25" customHeight="1">
      <c r="A370" s="455"/>
      <c r="B370" s="456"/>
      <c r="C370" s="456"/>
      <c r="D370" s="456"/>
      <c r="E370" s="456"/>
      <c r="F370" s="456"/>
      <c r="G370" s="456"/>
      <c r="H370" s="456"/>
      <c r="I370" s="457"/>
      <c r="J370" s="474"/>
    </row>
    <row r="371" spans="1:10" ht="12" customHeight="1" thickBot="1">
      <c r="A371" s="679" t="str">
        <f>CONCATENATE(RM_TARTALOMJEGYZÉK!A1,". évi költségvetést érintő módosítások")</f>
        <v>2020. évi költségvetést érintő módosítások</v>
      </c>
      <c r="B371" s="680"/>
      <c r="C371" s="680"/>
      <c r="D371" s="680"/>
      <c r="E371" s="680"/>
      <c r="F371" s="680"/>
      <c r="G371" s="680"/>
      <c r="H371" s="680"/>
      <c r="I371" s="680"/>
      <c r="J371" s="474"/>
    </row>
    <row r="372" spans="1:10" ht="12" customHeight="1" thickBot="1">
      <c r="A372" s="458" t="s">
        <v>521</v>
      </c>
      <c r="B372" s="459" t="s">
        <v>543</v>
      </c>
      <c r="C372" s="459" t="s">
        <v>544</v>
      </c>
      <c r="D372" s="459" t="s">
        <v>545</v>
      </c>
      <c r="E372" s="459" t="s">
        <v>546</v>
      </c>
      <c r="F372" s="459" t="s">
        <v>547</v>
      </c>
      <c r="G372" s="459" t="s">
        <v>548</v>
      </c>
      <c r="H372" s="681" t="s">
        <v>549</v>
      </c>
      <c r="I372" s="682"/>
      <c r="J372" s="474"/>
    </row>
    <row r="373" spans="1:10" ht="12" customHeight="1">
      <c r="A373" s="447" t="s">
        <v>530</v>
      </c>
      <c r="B373" s="499"/>
      <c r="C373" s="499"/>
      <c r="D373" s="499"/>
      <c r="E373" s="499"/>
      <c r="F373" s="500"/>
      <c r="G373" s="515"/>
      <c r="H373" s="683">
        <f aca="true" t="shared" si="84" ref="H373:H378">SUM(B373:G373)</f>
        <v>0</v>
      </c>
      <c r="I373" s="684"/>
      <c r="J373" s="474"/>
    </row>
    <row r="374" spans="1:10" ht="12" customHeight="1">
      <c r="A374" s="448" t="s">
        <v>531</v>
      </c>
      <c r="B374" s="502"/>
      <c r="C374" s="502"/>
      <c r="D374" s="502"/>
      <c r="E374" s="502"/>
      <c r="F374" s="503"/>
      <c r="G374" s="513"/>
      <c r="H374" s="685">
        <f t="shared" si="84"/>
        <v>0</v>
      </c>
      <c r="I374" s="686"/>
      <c r="J374" s="474"/>
    </row>
    <row r="375" spans="1:10" ht="12" customHeight="1">
      <c r="A375" s="449" t="s">
        <v>532</v>
      </c>
      <c r="B375" s="502"/>
      <c r="C375" s="502"/>
      <c r="D375" s="502"/>
      <c r="E375" s="502"/>
      <c r="F375" s="503"/>
      <c r="G375" s="513"/>
      <c r="H375" s="685">
        <f t="shared" si="84"/>
        <v>0</v>
      </c>
      <c r="I375" s="686"/>
      <c r="J375" s="474"/>
    </row>
    <row r="376" spans="1:10" ht="12" customHeight="1">
      <c r="A376" s="449" t="s">
        <v>533</v>
      </c>
      <c r="B376" s="502"/>
      <c r="C376" s="502"/>
      <c r="D376" s="502"/>
      <c r="E376" s="502"/>
      <c r="F376" s="503"/>
      <c r="G376" s="513"/>
      <c r="H376" s="685">
        <f t="shared" si="84"/>
        <v>0</v>
      </c>
      <c r="I376" s="686"/>
      <c r="J376" s="474"/>
    </row>
    <row r="377" spans="1:10" ht="12" customHeight="1">
      <c r="A377" s="449" t="s">
        <v>534</v>
      </c>
      <c r="B377" s="502"/>
      <c r="C377" s="502"/>
      <c r="D377" s="502"/>
      <c r="E377" s="502"/>
      <c r="F377" s="503"/>
      <c r="G377" s="513"/>
      <c r="H377" s="685">
        <f t="shared" si="84"/>
        <v>0</v>
      </c>
      <c r="I377" s="686"/>
      <c r="J377" s="474"/>
    </row>
    <row r="378" spans="1:10" ht="12" customHeight="1" thickBot="1">
      <c r="A378" s="449" t="s">
        <v>535</v>
      </c>
      <c r="B378" s="505"/>
      <c r="C378" s="505"/>
      <c r="D378" s="505"/>
      <c r="E378" s="505"/>
      <c r="F378" s="506"/>
      <c r="G378" s="514"/>
      <c r="H378" s="687">
        <f t="shared" si="84"/>
        <v>0</v>
      </c>
      <c r="I378" s="688"/>
      <c r="J378" s="474"/>
    </row>
    <row r="379" spans="1:10" ht="12" customHeight="1" thickBot="1">
      <c r="A379" s="460" t="s">
        <v>510</v>
      </c>
      <c r="B379" s="461">
        <f aca="true" t="shared" si="85" ref="B379:I379">B373+SUM(B375:B378)</f>
        <v>0</v>
      </c>
      <c r="C379" s="461">
        <f t="shared" si="85"/>
        <v>0</v>
      </c>
      <c r="D379" s="461">
        <f t="shared" si="85"/>
        <v>0</v>
      </c>
      <c r="E379" s="461">
        <f t="shared" si="85"/>
        <v>0</v>
      </c>
      <c r="F379" s="461">
        <f t="shared" si="85"/>
        <v>0</v>
      </c>
      <c r="G379" s="527">
        <f t="shared" si="85"/>
        <v>0</v>
      </c>
      <c r="H379" s="690">
        <f t="shared" si="85"/>
        <v>0</v>
      </c>
      <c r="I379" s="691">
        <f t="shared" si="85"/>
        <v>0</v>
      </c>
      <c r="J379" s="474"/>
    </row>
    <row r="380" spans="1:10" ht="12" customHeight="1" thickBot="1">
      <c r="A380" s="458" t="s">
        <v>36</v>
      </c>
      <c r="B380" s="462" t="s">
        <v>543</v>
      </c>
      <c r="C380" s="462" t="s">
        <v>544</v>
      </c>
      <c r="D380" s="462" t="s">
        <v>545</v>
      </c>
      <c r="E380" s="462" t="s">
        <v>546</v>
      </c>
      <c r="F380" s="462" t="s">
        <v>547</v>
      </c>
      <c r="G380" s="483" t="s">
        <v>548</v>
      </c>
      <c r="H380" s="700" t="s">
        <v>549</v>
      </c>
      <c r="I380" s="701"/>
      <c r="J380" s="474"/>
    </row>
    <row r="381" spans="1:10" ht="12" customHeight="1">
      <c r="A381" s="451" t="s">
        <v>537</v>
      </c>
      <c r="B381" s="508"/>
      <c r="C381" s="508"/>
      <c r="D381" s="508"/>
      <c r="E381" s="508"/>
      <c r="F381" s="509"/>
      <c r="G381" s="512"/>
      <c r="H381" s="694">
        <f>SUM(B381:G381)</f>
        <v>0</v>
      </c>
      <c r="I381" s="695"/>
      <c r="J381" s="474"/>
    </row>
    <row r="382" spans="1:10" ht="12" customHeight="1">
      <c r="A382" s="452" t="s">
        <v>538</v>
      </c>
      <c r="B382" s="502"/>
      <c r="C382" s="502"/>
      <c r="D382" s="502"/>
      <c r="E382" s="502"/>
      <c r="F382" s="503"/>
      <c r="G382" s="513"/>
      <c r="H382" s="685">
        <f>SUM(B382:G382)</f>
        <v>0</v>
      </c>
      <c r="I382" s="686"/>
      <c r="J382" s="474"/>
    </row>
    <row r="383" spans="1:10" ht="12" customHeight="1">
      <c r="A383" s="452" t="s">
        <v>539</v>
      </c>
      <c r="B383" s="502"/>
      <c r="C383" s="502"/>
      <c r="D383" s="502"/>
      <c r="E383" s="502"/>
      <c r="F383" s="503"/>
      <c r="G383" s="513"/>
      <c r="H383" s="685">
        <f>SUM(B383:G383)</f>
        <v>0</v>
      </c>
      <c r="I383" s="686"/>
      <c r="J383" s="474"/>
    </row>
    <row r="384" spans="1:10" ht="12" customHeight="1">
      <c r="A384" s="452" t="s">
        <v>540</v>
      </c>
      <c r="B384" s="502"/>
      <c r="C384" s="502"/>
      <c r="D384" s="502"/>
      <c r="E384" s="502"/>
      <c r="F384" s="503"/>
      <c r="G384" s="513"/>
      <c r="H384" s="685">
        <f>SUM(B384:G384)</f>
        <v>0</v>
      </c>
      <c r="I384" s="686"/>
      <c r="J384" s="474"/>
    </row>
    <row r="385" spans="1:10" ht="12" customHeight="1" thickBot="1">
      <c r="A385" s="453"/>
      <c r="B385" s="505"/>
      <c r="C385" s="505"/>
      <c r="D385" s="505"/>
      <c r="E385" s="505"/>
      <c r="F385" s="506"/>
      <c r="G385" s="514"/>
      <c r="H385" s="687">
        <f>SUM(B385:G385)</f>
        <v>0</v>
      </c>
      <c r="I385" s="688"/>
      <c r="J385" s="474"/>
    </row>
    <row r="386" spans="1:10" ht="12" customHeight="1" thickBot="1">
      <c r="A386" s="460" t="s">
        <v>510</v>
      </c>
      <c r="B386" s="461">
        <f>SUM(B381:B385)</f>
        <v>0</v>
      </c>
      <c r="C386" s="461">
        <f aca="true" t="shared" si="86" ref="C386:I386">SUM(C381:C385)</f>
        <v>0</v>
      </c>
      <c r="D386" s="461">
        <f t="shared" si="86"/>
        <v>0</v>
      </c>
      <c r="E386" s="461">
        <f t="shared" si="86"/>
        <v>0</v>
      </c>
      <c r="F386" s="461">
        <f t="shared" si="86"/>
        <v>0</v>
      </c>
      <c r="G386" s="527">
        <f t="shared" si="86"/>
        <v>0</v>
      </c>
      <c r="H386" s="690">
        <f t="shared" si="86"/>
        <v>0</v>
      </c>
      <c r="I386" s="691">
        <f t="shared" si="86"/>
        <v>0</v>
      </c>
      <c r="J386" s="474"/>
    </row>
    <row r="387" spans="1:10" ht="2.25" customHeight="1">
      <c r="A387" s="696"/>
      <c r="B387" s="697"/>
      <c r="C387" s="697"/>
      <c r="D387" s="697"/>
      <c r="E387" s="697"/>
      <c r="F387" s="697"/>
      <c r="G387" s="697"/>
      <c r="H387" s="697"/>
      <c r="I387" s="697"/>
      <c r="J387" s="463"/>
    </row>
    <row r="388" spans="1:10" ht="12" customHeight="1" thickBot="1">
      <c r="A388" s="679" t="str">
        <f>CONCATENATE(RM_TARTALOMJEGYZÉK!A1,". utáni  költségvetést érintő módosítások")</f>
        <v>2020. utáni  költségvetést érintő módosítások</v>
      </c>
      <c r="B388" s="680"/>
      <c r="C388" s="680"/>
      <c r="D388" s="680"/>
      <c r="E388" s="680"/>
      <c r="F388" s="680"/>
      <c r="G388" s="680"/>
      <c r="H388" s="680"/>
      <c r="I388" s="680"/>
      <c r="J388" s="463"/>
    </row>
    <row r="389" spans="1:10" ht="12" customHeight="1" thickBot="1">
      <c r="A389" s="458" t="s">
        <v>521</v>
      </c>
      <c r="B389" s="459" t="s">
        <v>543</v>
      </c>
      <c r="C389" s="459" t="s">
        <v>544</v>
      </c>
      <c r="D389" s="459" t="s">
        <v>545</v>
      </c>
      <c r="E389" s="459" t="s">
        <v>546</v>
      </c>
      <c r="F389" s="459" t="s">
        <v>547</v>
      </c>
      <c r="G389" s="459" t="s">
        <v>548</v>
      </c>
      <c r="H389" s="692" t="s">
        <v>549</v>
      </c>
      <c r="I389" s="693"/>
      <c r="J389" s="463"/>
    </row>
    <row r="390" spans="1:10" ht="12" customHeight="1">
      <c r="A390" s="447" t="s">
        <v>530</v>
      </c>
      <c r="B390" s="508"/>
      <c r="C390" s="508"/>
      <c r="D390" s="508"/>
      <c r="E390" s="508"/>
      <c r="F390" s="509"/>
      <c r="G390" s="509"/>
      <c r="H390" s="694">
        <f aca="true" t="shared" si="87" ref="H390:H395">SUM(B390:G390)</f>
        <v>0</v>
      </c>
      <c r="I390" s="695"/>
      <c r="J390" s="463"/>
    </row>
    <row r="391" spans="1:10" ht="12" customHeight="1">
      <c r="A391" s="448" t="s">
        <v>531</v>
      </c>
      <c r="B391" s="502"/>
      <c r="C391" s="502"/>
      <c r="D391" s="502"/>
      <c r="E391" s="502"/>
      <c r="F391" s="503"/>
      <c r="G391" s="510"/>
      <c r="H391" s="685">
        <f t="shared" si="87"/>
        <v>0</v>
      </c>
      <c r="I391" s="686"/>
      <c r="J391" s="463"/>
    </row>
    <row r="392" spans="1:10" ht="12" customHeight="1">
      <c r="A392" s="449" t="s">
        <v>532</v>
      </c>
      <c r="B392" s="502"/>
      <c r="C392" s="502"/>
      <c r="D392" s="502"/>
      <c r="E392" s="502"/>
      <c r="F392" s="503"/>
      <c r="G392" s="510"/>
      <c r="H392" s="685">
        <f t="shared" si="87"/>
        <v>0</v>
      </c>
      <c r="I392" s="686"/>
      <c r="J392" s="463"/>
    </row>
    <row r="393" spans="1:10" ht="12" customHeight="1">
      <c r="A393" s="449" t="s">
        <v>533</v>
      </c>
      <c r="B393" s="502"/>
      <c r="C393" s="502"/>
      <c r="D393" s="502"/>
      <c r="E393" s="502"/>
      <c r="F393" s="503"/>
      <c r="G393" s="510"/>
      <c r="H393" s="685">
        <f t="shared" si="87"/>
        <v>0</v>
      </c>
      <c r="I393" s="686"/>
      <c r="J393" s="463"/>
    </row>
    <row r="394" spans="1:10" ht="12" customHeight="1">
      <c r="A394" s="449" t="s">
        <v>534</v>
      </c>
      <c r="B394" s="502"/>
      <c r="C394" s="502"/>
      <c r="D394" s="502"/>
      <c r="E394" s="502"/>
      <c r="F394" s="503"/>
      <c r="G394" s="510"/>
      <c r="H394" s="685">
        <f t="shared" si="87"/>
        <v>0</v>
      </c>
      <c r="I394" s="686"/>
      <c r="J394" s="463"/>
    </row>
    <row r="395" spans="1:10" ht="12" customHeight="1" thickBot="1">
      <c r="A395" s="449" t="s">
        <v>535</v>
      </c>
      <c r="B395" s="505"/>
      <c r="C395" s="505"/>
      <c r="D395" s="505"/>
      <c r="E395" s="505"/>
      <c r="F395" s="506"/>
      <c r="G395" s="511"/>
      <c r="H395" s="687">
        <f t="shared" si="87"/>
        <v>0</v>
      </c>
      <c r="I395" s="688"/>
      <c r="J395" s="463"/>
    </row>
    <row r="396" spans="1:10" ht="12" customHeight="1" thickBot="1">
      <c r="A396" s="460" t="s">
        <v>510</v>
      </c>
      <c r="B396" s="461">
        <f aca="true" t="shared" si="88" ref="B396:I396">B390+SUM(B392:B395)</f>
        <v>0</v>
      </c>
      <c r="C396" s="461">
        <f t="shared" si="88"/>
        <v>0</v>
      </c>
      <c r="D396" s="461">
        <f t="shared" si="88"/>
        <v>0</v>
      </c>
      <c r="E396" s="461">
        <f t="shared" si="88"/>
        <v>0</v>
      </c>
      <c r="F396" s="461">
        <f t="shared" si="88"/>
        <v>0</v>
      </c>
      <c r="G396" s="461">
        <f t="shared" si="88"/>
        <v>0</v>
      </c>
      <c r="H396" s="690">
        <f t="shared" si="88"/>
        <v>0</v>
      </c>
      <c r="I396" s="691">
        <f t="shared" si="88"/>
        <v>0</v>
      </c>
      <c r="J396" s="463"/>
    </row>
    <row r="397" spans="1:10" ht="12" customHeight="1" thickBot="1">
      <c r="A397" s="458" t="s">
        <v>36</v>
      </c>
      <c r="B397" s="459" t="s">
        <v>543</v>
      </c>
      <c r="C397" s="459" t="s">
        <v>544</v>
      </c>
      <c r="D397" s="459" t="s">
        <v>545</v>
      </c>
      <c r="E397" s="459" t="s">
        <v>546</v>
      </c>
      <c r="F397" s="459" t="s">
        <v>547</v>
      </c>
      <c r="G397" s="459" t="s">
        <v>548</v>
      </c>
      <c r="H397" s="692" t="s">
        <v>549</v>
      </c>
      <c r="I397" s="693"/>
      <c r="J397" s="463"/>
    </row>
    <row r="398" spans="1:10" ht="12" customHeight="1">
      <c r="A398" s="451" t="s">
        <v>537</v>
      </c>
      <c r="B398" s="508"/>
      <c r="C398" s="508"/>
      <c r="D398" s="508"/>
      <c r="E398" s="508"/>
      <c r="F398" s="509"/>
      <c r="G398" s="509"/>
      <c r="H398" s="694">
        <f>SUM(B398:G398)</f>
        <v>0</v>
      </c>
      <c r="I398" s="695"/>
      <c r="J398" s="463"/>
    </row>
    <row r="399" spans="1:10" ht="12" customHeight="1">
      <c r="A399" s="452" t="s">
        <v>538</v>
      </c>
      <c r="B399" s="502"/>
      <c r="C399" s="502"/>
      <c r="D399" s="502"/>
      <c r="E399" s="502"/>
      <c r="F399" s="503"/>
      <c r="G399" s="510"/>
      <c r="H399" s="685">
        <f>SUM(B399:G399)</f>
        <v>0</v>
      </c>
      <c r="I399" s="686"/>
      <c r="J399" s="463"/>
    </row>
    <row r="400" spans="1:10" ht="12" customHeight="1">
      <c r="A400" s="452" t="s">
        <v>539</v>
      </c>
      <c r="B400" s="502"/>
      <c r="C400" s="502"/>
      <c r="D400" s="502"/>
      <c r="E400" s="502"/>
      <c r="F400" s="503"/>
      <c r="G400" s="510"/>
      <c r="H400" s="685">
        <f>SUM(B400:G400)</f>
        <v>0</v>
      </c>
      <c r="I400" s="686"/>
      <c r="J400" s="463"/>
    </row>
    <row r="401" spans="1:10" ht="12" customHeight="1">
      <c r="A401" s="452" t="s">
        <v>540</v>
      </c>
      <c r="B401" s="502"/>
      <c r="C401" s="502"/>
      <c r="D401" s="502"/>
      <c r="E401" s="502"/>
      <c r="F401" s="503"/>
      <c r="G401" s="510"/>
      <c r="H401" s="685">
        <f>SUM(B401:G401)</f>
        <v>0</v>
      </c>
      <c r="I401" s="686"/>
      <c r="J401" s="463"/>
    </row>
    <row r="402" spans="1:10" ht="12" customHeight="1" thickBot="1">
      <c r="A402" s="453"/>
      <c r="B402" s="505"/>
      <c r="C402" s="505"/>
      <c r="D402" s="505"/>
      <c r="E402" s="505"/>
      <c r="F402" s="506"/>
      <c r="G402" s="511"/>
      <c r="H402" s="687">
        <f>SUM(B402:G402)</f>
        <v>0</v>
      </c>
      <c r="I402" s="688"/>
      <c r="J402" s="463"/>
    </row>
    <row r="403" spans="1:10" ht="12" customHeight="1" thickBot="1">
      <c r="A403" s="460" t="s">
        <v>510</v>
      </c>
      <c r="B403" s="461">
        <f aca="true" t="shared" si="89" ref="B403:I403">SUM(B398:B402)</f>
        <v>0</v>
      </c>
      <c r="C403" s="461">
        <f t="shared" si="89"/>
        <v>0</v>
      </c>
      <c r="D403" s="461">
        <f t="shared" si="89"/>
        <v>0</v>
      </c>
      <c r="E403" s="461">
        <f t="shared" si="89"/>
        <v>0</v>
      </c>
      <c r="F403" s="461">
        <f t="shared" si="89"/>
        <v>0</v>
      </c>
      <c r="G403" s="464">
        <f t="shared" si="89"/>
        <v>0</v>
      </c>
      <c r="H403" s="690">
        <f t="shared" si="89"/>
        <v>0</v>
      </c>
      <c r="I403" s="691">
        <f t="shared" si="89"/>
        <v>0</v>
      </c>
      <c r="J403" s="463"/>
    </row>
    <row r="404" spans="1:10" ht="12" customHeight="1">
      <c r="A404" s="479"/>
      <c r="B404" s="480"/>
      <c r="C404" s="480"/>
      <c r="D404" s="480"/>
      <c r="E404" s="480"/>
      <c r="F404" s="480"/>
      <c r="G404" s="481"/>
      <c r="H404" s="480"/>
      <c r="I404" s="482"/>
      <c r="J404" s="463"/>
    </row>
    <row r="406" spans="1:10" ht="12" customHeight="1">
      <c r="A406" s="720" t="s">
        <v>554</v>
      </c>
      <c r="B406" s="720"/>
      <c r="C406" s="722"/>
      <c r="D406" s="722"/>
      <c r="E406" s="722"/>
      <c r="F406" s="722"/>
      <c r="G406" s="722"/>
      <c r="H406" s="722"/>
      <c r="I406" s="722"/>
      <c r="J406" s="474"/>
    </row>
    <row r="407" spans="1:10" ht="12" customHeight="1" thickBot="1">
      <c r="A407" s="439"/>
      <c r="B407" s="439"/>
      <c r="C407" s="439"/>
      <c r="D407" s="439"/>
      <c r="E407" s="439"/>
      <c r="F407" s="439"/>
      <c r="G407" s="439"/>
      <c r="H407" s="723" t="s">
        <v>425</v>
      </c>
      <c r="I407" s="723"/>
      <c r="J407" s="474"/>
    </row>
    <row r="408" spans="1:10" ht="12" customHeight="1" thickBot="1">
      <c r="A408" s="702" t="s">
        <v>521</v>
      </c>
      <c r="B408" s="705" t="s">
        <v>522</v>
      </c>
      <c r="C408" s="706"/>
      <c r="D408" s="706"/>
      <c r="E408" s="706"/>
      <c r="F408" s="707"/>
      <c r="G408" s="707"/>
      <c r="H408" s="707"/>
      <c r="I408" s="708"/>
      <c r="J408" s="474"/>
    </row>
    <row r="409" spans="1:10" ht="12" customHeight="1" thickBot="1">
      <c r="A409" s="703"/>
      <c r="B409" s="709" t="s">
        <v>523</v>
      </c>
      <c r="C409" s="712" t="s">
        <v>524</v>
      </c>
      <c r="D409" s="713"/>
      <c r="E409" s="713"/>
      <c r="F409" s="713"/>
      <c r="G409" s="713"/>
      <c r="H409" s="713"/>
      <c r="I409" s="714"/>
      <c r="J409" s="474"/>
    </row>
    <row r="410" spans="1:10" ht="12" customHeight="1" thickBot="1">
      <c r="A410" s="703"/>
      <c r="B410" s="710"/>
      <c r="C410" s="709" t="str">
        <f>CONCATENATE(RM_TARTALOMJEGYZÉK!A1,". előtti  forrás, kiadás")</f>
        <v>2020. előtti  forrás, kiadás</v>
      </c>
      <c r="D410" s="441" t="s">
        <v>525</v>
      </c>
      <c r="E410" s="441" t="s">
        <v>526</v>
      </c>
      <c r="F410" s="441" t="s">
        <v>527</v>
      </c>
      <c r="G410" s="441" t="s">
        <v>525</v>
      </c>
      <c r="H410" s="441" t="s">
        <v>526</v>
      </c>
      <c r="I410" s="441" t="s">
        <v>527</v>
      </c>
      <c r="J410" s="474"/>
    </row>
    <row r="411" spans="1:10" ht="12" customHeight="1" thickBot="1">
      <c r="A411" s="704"/>
      <c r="B411" s="711"/>
      <c r="C411" s="715"/>
      <c r="D411" s="716" t="str">
        <f>CONCATENATE(RM_TARTALOMJEGYZÉK!$A$1,". évi")</f>
        <v>2020. évi</v>
      </c>
      <c r="E411" s="717"/>
      <c r="F411" s="718"/>
      <c r="G411" s="716" t="str">
        <f>CONCATENATE(RM_TARTALOMJEGYZÉK!$A$1,". után")</f>
        <v>2020. után</v>
      </c>
      <c r="H411" s="719"/>
      <c r="I411" s="718"/>
      <c r="J411" s="474"/>
    </row>
    <row r="412" spans="1:10" ht="12" customHeight="1" thickBot="1">
      <c r="A412" s="442" t="s">
        <v>343</v>
      </c>
      <c r="B412" s="478" t="s">
        <v>572</v>
      </c>
      <c r="C412" s="444" t="s">
        <v>345</v>
      </c>
      <c r="D412" s="445" t="s">
        <v>347</v>
      </c>
      <c r="E412" s="445" t="s">
        <v>346</v>
      </c>
      <c r="F412" s="444" t="s">
        <v>528</v>
      </c>
      <c r="G412" s="444" t="s">
        <v>349</v>
      </c>
      <c r="H412" s="444" t="s">
        <v>350</v>
      </c>
      <c r="I412" s="446" t="s">
        <v>529</v>
      </c>
      <c r="J412" s="474"/>
    </row>
    <row r="413" spans="1:10" ht="12" customHeight="1">
      <c r="A413" s="447" t="s">
        <v>530</v>
      </c>
      <c r="B413" s="528">
        <f aca="true" t="shared" si="90" ref="B413:B418">C413+F413+I413</f>
        <v>0</v>
      </c>
      <c r="C413" s="499"/>
      <c r="D413" s="529"/>
      <c r="E413" s="530">
        <f aca="true" t="shared" si="91" ref="E413:E418">H429</f>
        <v>0</v>
      </c>
      <c r="F413" s="531">
        <f aca="true" t="shared" si="92" ref="F413:F418">D413+E413</f>
        <v>0</v>
      </c>
      <c r="G413" s="529"/>
      <c r="H413" s="532">
        <f aca="true" t="shared" si="93" ref="H413:H418">H446</f>
        <v>0</v>
      </c>
      <c r="I413" s="533">
        <f aca="true" t="shared" si="94" ref="I413:I418">G413+H413</f>
        <v>0</v>
      </c>
      <c r="J413" s="474"/>
    </row>
    <row r="414" spans="1:10" ht="12" customHeight="1">
      <c r="A414" s="448" t="s">
        <v>531</v>
      </c>
      <c r="B414" s="534">
        <f t="shared" si="90"/>
        <v>0</v>
      </c>
      <c r="C414" s="535"/>
      <c r="D414" s="535"/>
      <c r="E414" s="536">
        <f t="shared" si="91"/>
        <v>0</v>
      </c>
      <c r="F414" s="537">
        <f t="shared" si="92"/>
        <v>0</v>
      </c>
      <c r="G414" s="535"/>
      <c r="H414" s="538">
        <f t="shared" si="93"/>
        <v>0</v>
      </c>
      <c r="I414" s="539">
        <f t="shared" si="94"/>
        <v>0</v>
      </c>
      <c r="J414" s="474"/>
    </row>
    <row r="415" spans="1:10" ht="12" customHeight="1">
      <c r="A415" s="449" t="s">
        <v>532</v>
      </c>
      <c r="B415" s="540">
        <f t="shared" si="90"/>
        <v>0</v>
      </c>
      <c r="C415" s="541"/>
      <c r="D415" s="541"/>
      <c r="E415" s="536">
        <f t="shared" si="91"/>
        <v>0</v>
      </c>
      <c r="F415" s="539">
        <f t="shared" si="92"/>
        <v>0</v>
      </c>
      <c r="G415" s="541"/>
      <c r="H415" s="538">
        <f t="shared" si="93"/>
        <v>0</v>
      </c>
      <c r="I415" s="539">
        <f t="shared" si="94"/>
        <v>0</v>
      </c>
      <c r="J415" s="474"/>
    </row>
    <row r="416" spans="1:10" ht="12" customHeight="1">
      <c r="A416" s="449" t="s">
        <v>533</v>
      </c>
      <c r="B416" s="540">
        <f t="shared" si="90"/>
        <v>0</v>
      </c>
      <c r="C416" s="541"/>
      <c r="D416" s="541"/>
      <c r="E416" s="536">
        <f t="shared" si="91"/>
        <v>0</v>
      </c>
      <c r="F416" s="539">
        <f t="shared" si="92"/>
        <v>0</v>
      </c>
      <c r="G416" s="541"/>
      <c r="H416" s="538">
        <f t="shared" si="93"/>
        <v>0</v>
      </c>
      <c r="I416" s="539">
        <f t="shared" si="94"/>
        <v>0</v>
      </c>
      <c r="J416" s="474"/>
    </row>
    <row r="417" spans="1:10" ht="12" customHeight="1">
      <c r="A417" s="449" t="s">
        <v>534</v>
      </c>
      <c r="B417" s="540">
        <f t="shared" si="90"/>
        <v>0</v>
      </c>
      <c r="C417" s="541"/>
      <c r="D417" s="541"/>
      <c r="E417" s="536">
        <f t="shared" si="91"/>
        <v>0</v>
      </c>
      <c r="F417" s="539">
        <f t="shared" si="92"/>
        <v>0</v>
      </c>
      <c r="G417" s="541"/>
      <c r="H417" s="538">
        <f t="shared" si="93"/>
        <v>0</v>
      </c>
      <c r="I417" s="539">
        <f t="shared" si="94"/>
        <v>0</v>
      </c>
      <c r="J417" s="474"/>
    </row>
    <row r="418" spans="1:10" ht="12" customHeight="1" thickBot="1">
      <c r="A418" s="449" t="s">
        <v>535</v>
      </c>
      <c r="B418" s="540">
        <f t="shared" si="90"/>
        <v>0</v>
      </c>
      <c r="C418" s="541"/>
      <c r="D418" s="541"/>
      <c r="E418" s="536">
        <f t="shared" si="91"/>
        <v>0</v>
      </c>
      <c r="F418" s="539">
        <f t="shared" si="92"/>
        <v>0</v>
      </c>
      <c r="G418" s="541"/>
      <c r="H418" s="538">
        <f t="shared" si="93"/>
        <v>0</v>
      </c>
      <c r="I418" s="539">
        <f t="shared" si="94"/>
        <v>0</v>
      </c>
      <c r="J418" s="474"/>
    </row>
    <row r="419" spans="1:10" ht="12" customHeight="1" thickBot="1">
      <c r="A419" s="450" t="s">
        <v>536</v>
      </c>
      <c r="B419" s="461">
        <f aca="true" t="shared" si="95" ref="B419:I419">B413+SUM(B415:B418)</f>
        <v>0</v>
      </c>
      <c r="C419" s="461">
        <f t="shared" si="95"/>
        <v>0</v>
      </c>
      <c r="D419" s="461">
        <f t="shared" si="95"/>
        <v>0</v>
      </c>
      <c r="E419" s="461">
        <f t="shared" si="95"/>
        <v>0</v>
      </c>
      <c r="F419" s="461">
        <f t="shared" si="95"/>
        <v>0</v>
      </c>
      <c r="G419" s="461">
        <f t="shared" si="95"/>
        <v>0</v>
      </c>
      <c r="H419" s="461">
        <f t="shared" si="95"/>
        <v>0</v>
      </c>
      <c r="I419" s="542">
        <f t="shared" si="95"/>
        <v>0</v>
      </c>
      <c r="J419" s="474"/>
    </row>
    <row r="420" spans="1:10" ht="12" customHeight="1">
      <c r="A420" s="451" t="s">
        <v>537</v>
      </c>
      <c r="B420" s="528">
        <f>C420+F420+I420</f>
        <v>0</v>
      </c>
      <c r="C420" s="529"/>
      <c r="D420" s="529"/>
      <c r="E420" s="530">
        <f>H437</f>
        <v>0</v>
      </c>
      <c r="F420" s="530">
        <f>D420+E420</f>
        <v>0</v>
      </c>
      <c r="G420" s="529"/>
      <c r="H420" s="530">
        <f>H454</f>
        <v>0</v>
      </c>
      <c r="I420" s="533">
        <f>G420+H420</f>
        <v>0</v>
      </c>
      <c r="J420" s="474"/>
    </row>
    <row r="421" spans="1:10" ht="12" customHeight="1">
      <c r="A421" s="452" t="s">
        <v>538</v>
      </c>
      <c r="B421" s="534">
        <f>C421+F421+I421</f>
        <v>0</v>
      </c>
      <c r="C421" s="541"/>
      <c r="D421" s="541"/>
      <c r="E421" s="538">
        <f>H438</f>
        <v>0</v>
      </c>
      <c r="F421" s="538">
        <f>D421+E421</f>
        <v>0</v>
      </c>
      <c r="G421" s="541"/>
      <c r="H421" s="538">
        <f>H455</f>
        <v>0</v>
      </c>
      <c r="I421" s="539">
        <f>G421+H421</f>
        <v>0</v>
      </c>
      <c r="J421" s="474"/>
    </row>
    <row r="422" spans="1:10" ht="12" customHeight="1">
      <c r="A422" s="452" t="s">
        <v>539</v>
      </c>
      <c r="B422" s="540">
        <f>C422+F422+I422</f>
        <v>0</v>
      </c>
      <c r="C422" s="541"/>
      <c r="D422" s="541"/>
      <c r="E422" s="538">
        <f>H439</f>
        <v>0</v>
      </c>
      <c r="F422" s="538">
        <f>D422+E422</f>
        <v>0</v>
      </c>
      <c r="G422" s="541"/>
      <c r="H422" s="538">
        <f>H456</f>
        <v>0</v>
      </c>
      <c r="I422" s="539">
        <f>G422+H422</f>
        <v>0</v>
      </c>
      <c r="J422" s="474"/>
    </row>
    <row r="423" spans="1:10" ht="12" customHeight="1">
      <c r="A423" s="452" t="s">
        <v>540</v>
      </c>
      <c r="B423" s="540">
        <f>C423+F423+I423</f>
        <v>0</v>
      </c>
      <c r="C423" s="541"/>
      <c r="D423" s="541"/>
      <c r="E423" s="538">
        <f>H440</f>
        <v>0</v>
      </c>
      <c r="F423" s="538">
        <f>D423+E423</f>
        <v>0</v>
      </c>
      <c r="G423" s="541"/>
      <c r="H423" s="538">
        <f>H457</f>
        <v>0</v>
      </c>
      <c r="I423" s="539">
        <f>G423+H423</f>
        <v>0</v>
      </c>
      <c r="J423" s="474"/>
    </row>
    <row r="424" spans="1:10" ht="12" customHeight="1" thickBot="1">
      <c r="A424" s="453"/>
      <c r="B424" s="543">
        <f>C424+F424+I424</f>
        <v>0</v>
      </c>
      <c r="C424" s="544"/>
      <c r="D424" s="544"/>
      <c r="E424" s="538">
        <f>H441</f>
        <v>0</v>
      </c>
      <c r="F424" s="545">
        <f>D424+E424</f>
        <v>0</v>
      </c>
      <c r="G424" s="544"/>
      <c r="H424" s="538">
        <f>H458</f>
        <v>0</v>
      </c>
      <c r="I424" s="546">
        <f>G424+H424</f>
        <v>0</v>
      </c>
      <c r="J424" s="474"/>
    </row>
    <row r="425" spans="1:10" ht="12" customHeight="1" thickBot="1">
      <c r="A425" s="454" t="s">
        <v>541</v>
      </c>
      <c r="B425" s="461">
        <f aca="true" t="shared" si="96" ref="B425:I425">SUM(B420:B424)</f>
        <v>0</v>
      </c>
      <c r="C425" s="461">
        <f t="shared" si="96"/>
        <v>0</v>
      </c>
      <c r="D425" s="461">
        <f t="shared" si="96"/>
        <v>0</v>
      </c>
      <c r="E425" s="461">
        <f t="shared" si="96"/>
        <v>0</v>
      </c>
      <c r="F425" s="461">
        <f t="shared" si="96"/>
        <v>0</v>
      </c>
      <c r="G425" s="461">
        <f t="shared" si="96"/>
        <v>0</v>
      </c>
      <c r="H425" s="461">
        <f t="shared" si="96"/>
        <v>0</v>
      </c>
      <c r="I425" s="542">
        <f t="shared" si="96"/>
        <v>0</v>
      </c>
      <c r="J425" s="474"/>
    </row>
    <row r="426" spans="1:10" ht="2.25" customHeight="1">
      <c r="A426" s="455"/>
      <c r="B426" s="456"/>
      <c r="C426" s="456"/>
      <c r="D426" s="456"/>
      <c r="E426" s="456"/>
      <c r="F426" s="456"/>
      <c r="G426" s="456"/>
      <c r="H426" s="456"/>
      <c r="I426" s="457"/>
      <c r="J426" s="474"/>
    </row>
    <row r="427" spans="1:10" ht="12" customHeight="1" thickBot="1">
      <c r="A427" s="679" t="str">
        <f>CONCATENATE(RM_TARTALOMJEGYZÉK!A1,". évi költségvetést érintő módosítások")</f>
        <v>2020. évi költségvetést érintő módosítások</v>
      </c>
      <c r="B427" s="680"/>
      <c r="C427" s="680"/>
      <c r="D427" s="680"/>
      <c r="E427" s="680"/>
      <c r="F427" s="680"/>
      <c r="G427" s="680"/>
      <c r="H427" s="680"/>
      <c r="I427" s="680"/>
      <c r="J427" s="474"/>
    </row>
    <row r="428" spans="1:10" ht="12" customHeight="1" thickBot="1">
      <c r="A428" s="458" t="s">
        <v>521</v>
      </c>
      <c r="B428" s="459" t="s">
        <v>543</v>
      </c>
      <c r="C428" s="459" t="s">
        <v>544</v>
      </c>
      <c r="D428" s="459" t="s">
        <v>545</v>
      </c>
      <c r="E428" s="459" t="s">
        <v>546</v>
      </c>
      <c r="F428" s="459" t="s">
        <v>547</v>
      </c>
      <c r="G428" s="488" t="s">
        <v>548</v>
      </c>
      <c r="H428" s="681" t="s">
        <v>549</v>
      </c>
      <c r="I428" s="682"/>
      <c r="J428" s="474"/>
    </row>
    <row r="429" spans="1:10" ht="12" customHeight="1">
      <c r="A429" s="447" t="s">
        <v>530</v>
      </c>
      <c r="B429" s="499"/>
      <c r="C429" s="499"/>
      <c r="D429" s="499"/>
      <c r="E429" s="499"/>
      <c r="F429" s="500"/>
      <c r="G429" s="515"/>
      <c r="H429" s="683">
        <f aca="true" t="shared" si="97" ref="H429:H434">SUM(B429:G429)</f>
        <v>0</v>
      </c>
      <c r="I429" s="684"/>
      <c r="J429" s="474"/>
    </row>
    <row r="430" spans="1:10" ht="12" customHeight="1">
      <c r="A430" s="448" t="s">
        <v>531</v>
      </c>
      <c r="B430" s="502"/>
      <c r="C430" s="502"/>
      <c r="D430" s="502"/>
      <c r="E430" s="502"/>
      <c r="F430" s="503"/>
      <c r="G430" s="513"/>
      <c r="H430" s="685">
        <f t="shared" si="97"/>
        <v>0</v>
      </c>
      <c r="I430" s="686"/>
      <c r="J430" s="474"/>
    </row>
    <row r="431" spans="1:10" ht="12" customHeight="1">
      <c r="A431" s="449" t="s">
        <v>532</v>
      </c>
      <c r="B431" s="502"/>
      <c r="C431" s="502"/>
      <c r="D431" s="502"/>
      <c r="E431" s="502"/>
      <c r="F431" s="503"/>
      <c r="G431" s="513"/>
      <c r="H431" s="685">
        <f t="shared" si="97"/>
        <v>0</v>
      </c>
      <c r="I431" s="686"/>
      <c r="J431" s="474"/>
    </row>
    <row r="432" spans="1:10" ht="12" customHeight="1">
      <c r="A432" s="449" t="s">
        <v>533</v>
      </c>
      <c r="B432" s="502"/>
      <c r="C432" s="502"/>
      <c r="D432" s="502"/>
      <c r="E432" s="502"/>
      <c r="F432" s="503"/>
      <c r="G432" s="513"/>
      <c r="H432" s="685">
        <f t="shared" si="97"/>
        <v>0</v>
      </c>
      <c r="I432" s="686"/>
      <c r="J432" s="474"/>
    </row>
    <row r="433" spans="1:10" ht="12" customHeight="1">
      <c r="A433" s="449" t="s">
        <v>534</v>
      </c>
      <c r="B433" s="502"/>
      <c r="C433" s="502"/>
      <c r="D433" s="502"/>
      <c r="E433" s="502"/>
      <c r="F433" s="503"/>
      <c r="G433" s="513"/>
      <c r="H433" s="685">
        <f t="shared" si="97"/>
        <v>0</v>
      </c>
      <c r="I433" s="686"/>
      <c r="J433" s="474"/>
    </row>
    <row r="434" spans="1:10" ht="12" customHeight="1" thickBot="1">
      <c r="A434" s="449" t="s">
        <v>535</v>
      </c>
      <c r="B434" s="505"/>
      <c r="C434" s="505"/>
      <c r="D434" s="505"/>
      <c r="E434" s="505"/>
      <c r="F434" s="506"/>
      <c r="G434" s="514"/>
      <c r="H434" s="687">
        <f t="shared" si="97"/>
        <v>0</v>
      </c>
      <c r="I434" s="688"/>
      <c r="J434" s="474"/>
    </row>
    <row r="435" spans="1:10" ht="12" customHeight="1" thickBot="1">
      <c r="A435" s="460" t="s">
        <v>510</v>
      </c>
      <c r="B435" s="461">
        <f aca="true" t="shared" si="98" ref="B435:I435">B429+SUM(B431:B434)</f>
        <v>0</v>
      </c>
      <c r="C435" s="461">
        <f t="shared" si="98"/>
        <v>0</v>
      </c>
      <c r="D435" s="461">
        <f t="shared" si="98"/>
        <v>0</v>
      </c>
      <c r="E435" s="461">
        <f t="shared" si="98"/>
        <v>0</v>
      </c>
      <c r="F435" s="461">
        <f t="shared" si="98"/>
        <v>0</v>
      </c>
      <c r="G435" s="527">
        <f t="shared" si="98"/>
        <v>0</v>
      </c>
      <c r="H435" s="690">
        <f t="shared" si="98"/>
        <v>0</v>
      </c>
      <c r="I435" s="691">
        <f t="shared" si="98"/>
        <v>0</v>
      </c>
      <c r="J435" s="474"/>
    </row>
    <row r="436" spans="1:10" ht="12" customHeight="1" thickBot="1">
      <c r="A436" s="458" t="s">
        <v>36</v>
      </c>
      <c r="B436" s="462" t="s">
        <v>543</v>
      </c>
      <c r="C436" s="462" t="s">
        <v>544</v>
      </c>
      <c r="D436" s="462" t="s">
        <v>545</v>
      </c>
      <c r="E436" s="462" t="s">
        <v>546</v>
      </c>
      <c r="F436" s="462" t="s">
        <v>547</v>
      </c>
      <c r="G436" s="483" t="s">
        <v>548</v>
      </c>
      <c r="H436" s="700" t="s">
        <v>549</v>
      </c>
      <c r="I436" s="701"/>
      <c r="J436" s="474"/>
    </row>
    <row r="437" spans="1:10" ht="12" customHeight="1">
      <c r="A437" s="451" t="s">
        <v>537</v>
      </c>
      <c r="B437" s="508"/>
      <c r="C437" s="508"/>
      <c r="D437" s="508"/>
      <c r="E437" s="508"/>
      <c r="F437" s="509"/>
      <c r="G437" s="512"/>
      <c r="H437" s="694">
        <f>SUM(B437:G437)</f>
        <v>0</v>
      </c>
      <c r="I437" s="695"/>
      <c r="J437" s="474"/>
    </row>
    <row r="438" spans="1:10" ht="12" customHeight="1">
      <c r="A438" s="452" t="s">
        <v>538</v>
      </c>
      <c r="B438" s="502"/>
      <c r="C438" s="502"/>
      <c r="D438" s="502"/>
      <c r="E438" s="502"/>
      <c r="F438" s="503"/>
      <c r="G438" s="513"/>
      <c r="H438" s="685">
        <f>SUM(B438:G438)</f>
        <v>0</v>
      </c>
      <c r="I438" s="686"/>
      <c r="J438" s="474"/>
    </row>
    <row r="439" spans="1:10" ht="12" customHeight="1">
      <c r="A439" s="452" t="s">
        <v>539</v>
      </c>
      <c r="B439" s="502"/>
      <c r="C439" s="502"/>
      <c r="D439" s="502"/>
      <c r="E439" s="502"/>
      <c r="F439" s="503"/>
      <c r="G439" s="513"/>
      <c r="H439" s="685">
        <f>SUM(B439:G439)</f>
        <v>0</v>
      </c>
      <c r="I439" s="686"/>
      <c r="J439" s="474"/>
    </row>
    <row r="440" spans="1:10" ht="12" customHeight="1">
      <c r="A440" s="452" t="s">
        <v>540</v>
      </c>
      <c r="B440" s="502"/>
      <c r="C440" s="502"/>
      <c r="D440" s="502"/>
      <c r="E440" s="502"/>
      <c r="F440" s="503"/>
      <c r="G440" s="513"/>
      <c r="H440" s="685">
        <f>SUM(B440:G440)</f>
        <v>0</v>
      </c>
      <c r="I440" s="686"/>
      <c r="J440" s="474"/>
    </row>
    <row r="441" spans="1:10" ht="12" customHeight="1" thickBot="1">
      <c r="A441" s="453"/>
      <c r="B441" s="505"/>
      <c r="C441" s="505"/>
      <c r="D441" s="505"/>
      <c r="E441" s="505"/>
      <c r="F441" s="506"/>
      <c r="G441" s="514"/>
      <c r="H441" s="687">
        <f>SUM(B441:G441)</f>
        <v>0</v>
      </c>
      <c r="I441" s="688"/>
      <c r="J441" s="474"/>
    </row>
    <row r="442" spans="1:10" ht="12" customHeight="1" thickBot="1">
      <c r="A442" s="460" t="s">
        <v>510</v>
      </c>
      <c r="B442" s="461">
        <f>SUM(B437:B441)</f>
        <v>0</v>
      </c>
      <c r="C442" s="461">
        <f aca="true" t="shared" si="99" ref="C442:I442">SUM(C437:C441)</f>
        <v>0</v>
      </c>
      <c r="D442" s="461">
        <f t="shared" si="99"/>
        <v>0</v>
      </c>
      <c r="E442" s="461">
        <f t="shared" si="99"/>
        <v>0</v>
      </c>
      <c r="F442" s="461">
        <f t="shared" si="99"/>
        <v>0</v>
      </c>
      <c r="G442" s="527">
        <f t="shared" si="99"/>
        <v>0</v>
      </c>
      <c r="H442" s="690">
        <f t="shared" si="99"/>
        <v>0</v>
      </c>
      <c r="I442" s="691">
        <f t="shared" si="99"/>
        <v>0</v>
      </c>
      <c r="J442" s="474"/>
    </row>
    <row r="443" spans="1:10" ht="2.25" customHeight="1">
      <c r="A443" s="696"/>
      <c r="B443" s="697"/>
      <c r="C443" s="697"/>
      <c r="D443" s="697"/>
      <c r="E443" s="697"/>
      <c r="F443" s="697"/>
      <c r="G443" s="697"/>
      <c r="H443" s="697"/>
      <c r="I443" s="697"/>
      <c r="J443" s="463"/>
    </row>
    <row r="444" spans="1:10" ht="12" customHeight="1" thickBot="1">
      <c r="A444" s="679" t="str">
        <f>CONCATENATE(RM_TARTALOMJEGYZÉK!A1,". utáni  költségvetést érintő módosítások")</f>
        <v>2020. utáni  költségvetést érintő módosítások</v>
      </c>
      <c r="B444" s="680"/>
      <c r="C444" s="680"/>
      <c r="D444" s="680"/>
      <c r="E444" s="680"/>
      <c r="F444" s="680"/>
      <c r="G444" s="680"/>
      <c r="H444" s="680"/>
      <c r="I444" s="680"/>
      <c r="J444" s="463"/>
    </row>
    <row r="445" spans="1:10" ht="12" customHeight="1" thickBot="1">
      <c r="A445" s="458" t="s">
        <v>521</v>
      </c>
      <c r="B445" s="459" t="s">
        <v>543</v>
      </c>
      <c r="C445" s="459" t="s">
        <v>544</v>
      </c>
      <c r="D445" s="459" t="s">
        <v>545</v>
      </c>
      <c r="E445" s="459" t="s">
        <v>546</v>
      </c>
      <c r="F445" s="459" t="s">
        <v>547</v>
      </c>
      <c r="G445" s="459" t="s">
        <v>548</v>
      </c>
      <c r="H445" s="692" t="s">
        <v>549</v>
      </c>
      <c r="I445" s="693"/>
      <c r="J445" s="463"/>
    </row>
    <row r="446" spans="1:10" ht="12" customHeight="1">
      <c r="A446" s="447" t="s">
        <v>530</v>
      </c>
      <c r="B446" s="508"/>
      <c r="C446" s="508"/>
      <c r="D446" s="508"/>
      <c r="E446" s="508"/>
      <c r="F446" s="509"/>
      <c r="G446" s="509"/>
      <c r="H446" s="694">
        <f aca="true" t="shared" si="100" ref="H446:H451">SUM(B446:G446)</f>
        <v>0</v>
      </c>
      <c r="I446" s="695"/>
      <c r="J446" s="463"/>
    </row>
    <row r="447" spans="1:10" ht="12" customHeight="1">
      <c r="A447" s="448" t="s">
        <v>531</v>
      </c>
      <c r="B447" s="502"/>
      <c r="C447" s="502"/>
      <c r="D447" s="502"/>
      <c r="E447" s="502"/>
      <c r="F447" s="503"/>
      <c r="G447" s="510"/>
      <c r="H447" s="685">
        <f t="shared" si="100"/>
        <v>0</v>
      </c>
      <c r="I447" s="686"/>
      <c r="J447" s="463"/>
    </row>
    <row r="448" spans="1:10" ht="12" customHeight="1">
      <c r="A448" s="449" t="s">
        <v>532</v>
      </c>
      <c r="B448" s="502"/>
      <c r="C448" s="502"/>
      <c r="D448" s="502"/>
      <c r="E448" s="502"/>
      <c r="F448" s="503"/>
      <c r="G448" s="510"/>
      <c r="H448" s="685">
        <f t="shared" si="100"/>
        <v>0</v>
      </c>
      <c r="I448" s="686"/>
      <c r="J448" s="463"/>
    </row>
    <row r="449" spans="1:10" ht="12" customHeight="1">
      <c r="A449" s="449" t="s">
        <v>533</v>
      </c>
      <c r="B449" s="502"/>
      <c r="C449" s="502"/>
      <c r="D449" s="502"/>
      <c r="E449" s="502"/>
      <c r="F449" s="503"/>
      <c r="G449" s="510"/>
      <c r="H449" s="685">
        <f t="shared" si="100"/>
        <v>0</v>
      </c>
      <c r="I449" s="686"/>
      <c r="J449" s="463"/>
    </row>
    <row r="450" spans="1:10" ht="12" customHeight="1">
      <c r="A450" s="449" t="s">
        <v>534</v>
      </c>
      <c r="B450" s="502"/>
      <c r="C450" s="502"/>
      <c r="D450" s="502"/>
      <c r="E450" s="502"/>
      <c r="F450" s="503"/>
      <c r="G450" s="510"/>
      <c r="H450" s="685">
        <f t="shared" si="100"/>
        <v>0</v>
      </c>
      <c r="I450" s="686"/>
      <c r="J450" s="463"/>
    </row>
    <row r="451" spans="1:10" ht="12" customHeight="1" thickBot="1">
      <c r="A451" s="449" t="s">
        <v>535</v>
      </c>
      <c r="B451" s="505"/>
      <c r="C451" s="505"/>
      <c r="D451" s="505"/>
      <c r="E451" s="505"/>
      <c r="F451" s="506"/>
      <c r="G451" s="511"/>
      <c r="H451" s="687">
        <f t="shared" si="100"/>
        <v>0</v>
      </c>
      <c r="I451" s="688"/>
      <c r="J451" s="463"/>
    </row>
    <row r="452" spans="1:10" ht="12" customHeight="1" thickBot="1">
      <c r="A452" s="460" t="s">
        <v>510</v>
      </c>
      <c r="B452" s="461">
        <f aca="true" t="shared" si="101" ref="B452:I452">B446+SUM(B448:B451)</f>
        <v>0</v>
      </c>
      <c r="C452" s="461">
        <f t="shared" si="101"/>
        <v>0</v>
      </c>
      <c r="D452" s="461">
        <f t="shared" si="101"/>
        <v>0</v>
      </c>
      <c r="E452" s="461">
        <f t="shared" si="101"/>
        <v>0</v>
      </c>
      <c r="F452" s="461">
        <f t="shared" si="101"/>
        <v>0</v>
      </c>
      <c r="G452" s="461">
        <f t="shared" si="101"/>
        <v>0</v>
      </c>
      <c r="H452" s="690">
        <f t="shared" si="101"/>
        <v>0</v>
      </c>
      <c r="I452" s="691">
        <f t="shared" si="101"/>
        <v>0</v>
      </c>
      <c r="J452" s="463"/>
    </row>
    <row r="453" spans="1:10" ht="12" customHeight="1" thickBot="1">
      <c r="A453" s="458" t="s">
        <v>36</v>
      </c>
      <c r="B453" s="459" t="s">
        <v>543</v>
      </c>
      <c r="C453" s="459" t="s">
        <v>544</v>
      </c>
      <c r="D453" s="459" t="s">
        <v>545</v>
      </c>
      <c r="E453" s="459" t="s">
        <v>546</v>
      </c>
      <c r="F453" s="459" t="s">
        <v>547</v>
      </c>
      <c r="G453" s="459" t="s">
        <v>548</v>
      </c>
      <c r="H453" s="692" t="s">
        <v>549</v>
      </c>
      <c r="I453" s="693"/>
      <c r="J453" s="463"/>
    </row>
    <row r="454" spans="1:10" ht="12" customHeight="1">
      <c r="A454" s="451" t="s">
        <v>537</v>
      </c>
      <c r="B454" s="508"/>
      <c r="C454" s="508"/>
      <c r="D454" s="508"/>
      <c r="E454" s="508"/>
      <c r="F454" s="509"/>
      <c r="G454" s="509"/>
      <c r="H454" s="694">
        <f>SUM(B454:G454)</f>
        <v>0</v>
      </c>
      <c r="I454" s="695"/>
      <c r="J454" s="463"/>
    </row>
    <row r="455" spans="1:10" ht="12" customHeight="1">
      <c r="A455" s="452" t="s">
        <v>538</v>
      </c>
      <c r="B455" s="502"/>
      <c r="C455" s="502"/>
      <c r="D455" s="502"/>
      <c r="E455" s="502"/>
      <c r="F455" s="503"/>
      <c r="G455" s="510"/>
      <c r="H455" s="685">
        <f>SUM(B455:G455)</f>
        <v>0</v>
      </c>
      <c r="I455" s="686"/>
      <c r="J455" s="463"/>
    </row>
    <row r="456" spans="1:10" ht="12" customHeight="1">
      <c r="A456" s="452" t="s">
        <v>539</v>
      </c>
      <c r="B456" s="502"/>
      <c r="C456" s="502"/>
      <c r="D456" s="502"/>
      <c r="E456" s="502"/>
      <c r="F456" s="503"/>
      <c r="G456" s="510"/>
      <c r="H456" s="685">
        <f>SUM(B456:G456)</f>
        <v>0</v>
      </c>
      <c r="I456" s="686"/>
      <c r="J456" s="463"/>
    </row>
    <row r="457" spans="1:10" ht="12" customHeight="1">
      <c r="A457" s="452" t="s">
        <v>540</v>
      </c>
      <c r="B457" s="502"/>
      <c r="C457" s="502"/>
      <c r="D457" s="502"/>
      <c r="E457" s="502"/>
      <c r="F457" s="503"/>
      <c r="G457" s="510"/>
      <c r="H457" s="685">
        <f>SUM(B457:G457)</f>
        <v>0</v>
      </c>
      <c r="I457" s="686"/>
      <c r="J457" s="463"/>
    </row>
    <row r="458" spans="1:10" ht="12" customHeight="1" thickBot="1">
      <c r="A458" s="453"/>
      <c r="B458" s="505"/>
      <c r="C458" s="505"/>
      <c r="D458" s="505"/>
      <c r="E458" s="505"/>
      <c r="F458" s="506"/>
      <c r="G458" s="511"/>
      <c r="H458" s="687">
        <f>SUM(B458:G458)</f>
        <v>0</v>
      </c>
      <c r="I458" s="688"/>
      <c r="J458" s="463"/>
    </row>
    <row r="459" spans="1:10" ht="12" customHeight="1" thickBot="1">
      <c r="A459" s="460" t="s">
        <v>510</v>
      </c>
      <c r="B459" s="461">
        <f aca="true" t="shared" si="102" ref="B459:I459">SUM(B454:B458)</f>
        <v>0</v>
      </c>
      <c r="C459" s="461">
        <f t="shared" si="102"/>
        <v>0</v>
      </c>
      <c r="D459" s="461">
        <f t="shared" si="102"/>
        <v>0</v>
      </c>
      <c r="E459" s="461">
        <f t="shared" si="102"/>
        <v>0</v>
      </c>
      <c r="F459" s="461">
        <f t="shared" si="102"/>
        <v>0</v>
      </c>
      <c r="G459" s="464">
        <f t="shared" si="102"/>
        <v>0</v>
      </c>
      <c r="H459" s="690">
        <f t="shared" si="102"/>
        <v>0</v>
      </c>
      <c r="I459" s="691">
        <f t="shared" si="102"/>
        <v>0</v>
      </c>
      <c r="J459" s="463"/>
    </row>
    <row r="460" spans="1:10" ht="12" customHeight="1">
      <c r="A460" s="479"/>
      <c r="B460" s="480"/>
      <c r="C460" s="480"/>
      <c r="D460" s="480"/>
      <c r="E460" s="480"/>
      <c r="F460" s="480"/>
      <c r="G460" s="481"/>
      <c r="H460" s="480"/>
      <c r="I460" s="482"/>
      <c r="J460" s="463"/>
    </row>
    <row r="462" spans="1:10" ht="12" customHeight="1">
      <c r="A462" s="720" t="s">
        <v>554</v>
      </c>
      <c r="B462" s="720"/>
      <c r="C462" s="722"/>
      <c r="D462" s="722"/>
      <c r="E462" s="722"/>
      <c r="F462" s="722"/>
      <c r="G462" s="722"/>
      <c r="H462" s="722"/>
      <c r="I462" s="722"/>
      <c r="J462" s="474"/>
    </row>
    <row r="463" spans="1:10" ht="12" customHeight="1" thickBot="1">
      <c r="A463" s="439"/>
      <c r="B463" s="439"/>
      <c r="C463" s="439"/>
      <c r="D463" s="439"/>
      <c r="E463" s="439"/>
      <c r="F463" s="439"/>
      <c r="G463" s="439"/>
      <c r="H463" s="723" t="s">
        <v>425</v>
      </c>
      <c r="I463" s="723"/>
      <c r="J463" s="474"/>
    </row>
    <row r="464" spans="1:10" ht="12" customHeight="1" thickBot="1">
      <c r="A464" s="702" t="s">
        <v>521</v>
      </c>
      <c r="B464" s="705" t="s">
        <v>522</v>
      </c>
      <c r="C464" s="706"/>
      <c r="D464" s="706"/>
      <c r="E464" s="706"/>
      <c r="F464" s="707"/>
      <c r="G464" s="707"/>
      <c r="H464" s="707"/>
      <c r="I464" s="708"/>
      <c r="J464" s="474"/>
    </row>
    <row r="465" spans="1:10" ht="12" customHeight="1" thickBot="1">
      <c r="A465" s="703"/>
      <c r="B465" s="709" t="s">
        <v>523</v>
      </c>
      <c r="C465" s="712" t="s">
        <v>524</v>
      </c>
      <c r="D465" s="713"/>
      <c r="E465" s="713"/>
      <c r="F465" s="713"/>
      <c r="G465" s="713"/>
      <c r="H465" s="713"/>
      <c r="I465" s="714"/>
      <c r="J465" s="474"/>
    </row>
    <row r="466" spans="1:10" ht="12" customHeight="1" thickBot="1">
      <c r="A466" s="703"/>
      <c r="B466" s="710"/>
      <c r="C466" s="709" t="str">
        <f>CONCATENATE(RM_TARTALOMJEGYZÉK!A1,". előtti  forrás, kiadás")</f>
        <v>2020. előtti  forrás, kiadás</v>
      </c>
      <c r="D466" s="441" t="s">
        <v>525</v>
      </c>
      <c r="E466" s="441" t="s">
        <v>526</v>
      </c>
      <c r="F466" s="441" t="s">
        <v>527</v>
      </c>
      <c r="G466" s="441" t="s">
        <v>525</v>
      </c>
      <c r="H466" s="441" t="s">
        <v>526</v>
      </c>
      <c r="I466" s="441" t="s">
        <v>527</v>
      </c>
      <c r="J466" s="474"/>
    </row>
    <row r="467" spans="1:10" ht="12" customHeight="1" thickBot="1">
      <c r="A467" s="704"/>
      <c r="B467" s="711"/>
      <c r="C467" s="715"/>
      <c r="D467" s="716" t="str">
        <f>CONCATENATE(RM_TARTALOMJEGYZÉK!$A$1,". évi")</f>
        <v>2020. évi</v>
      </c>
      <c r="E467" s="717"/>
      <c r="F467" s="718"/>
      <c r="G467" s="716" t="str">
        <f>CONCATENATE(RM_TARTALOMJEGYZÉK!$A$1,". után")</f>
        <v>2020. után</v>
      </c>
      <c r="H467" s="719"/>
      <c r="I467" s="718"/>
      <c r="J467" s="474"/>
    </row>
    <row r="468" spans="1:10" ht="12" customHeight="1" thickBot="1">
      <c r="A468" s="442" t="s">
        <v>343</v>
      </c>
      <c r="B468" s="478" t="s">
        <v>572</v>
      </c>
      <c r="C468" s="444" t="s">
        <v>345</v>
      </c>
      <c r="D468" s="445" t="s">
        <v>347</v>
      </c>
      <c r="E468" s="445" t="s">
        <v>346</v>
      </c>
      <c r="F468" s="444" t="s">
        <v>528</v>
      </c>
      <c r="G468" s="444" t="s">
        <v>349</v>
      </c>
      <c r="H468" s="444" t="s">
        <v>350</v>
      </c>
      <c r="I468" s="446" t="s">
        <v>529</v>
      </c>
      <c r="J468" s="474"/>
    </row>
    <row r="469" spans="1:10" ht="12" customHeight="1">
      <c r="A469" s="447" t="s">
        <v>530</v>
      </c>
      <c r="B469" s="528">
        <f aca="true" t="shared" si="103" ref="B469:B474">C469+F469+I469</f>
        <v>0</v>
      </c>
      <c r="C469" s="499"/>
      <c r="D469" s="529"/>
      <c r="E469" s="530">
        <f aca="true" t="shared" si="104" ref="E469:E474">H485</f>
        <v>0</v>
      </c>
      <c r="F469" s="531">
        <f aca="true" t="shared" si="105" ref="F469:F474">D469+E469</f>
        <v>0</v>
      </c>
      <c r="G469" s="529"/>
      <c r="H469" s="532">
        <f aca="true" t="shared" si="106" ref="H469:H474">H502</f>
        <v>0</v>
      </c>
      <c r="I469" s="533">
        <f aca="true" t="shared" si="107" ref="I469:I474">G469+H469</f>
        <v>0</v>
      </c>
      <c r="J469" s="474"/>
    </row>
    <row r="470" spans="1:10" ht="12" customHeight="1">
      <c r="A470" s="448" t="s">
        <v>531</v>
      </c>
      <c r="B470" s="534">
        <f t="shared" si="103"/>
        <v>0</v>
      </c>
      <c r="C470" s="535"/>
      <c r="D470" s="535"/>
      <c r="E470" s="536">
        <f t="shared" si="104"/>
        <v>0</v>
      </c>
      <c r="F470" s="537">
        <f t="shared" si="105"/>
        <v>0</v>
      </c>
      <c r="G470" s="535"/>
      <c r="H470" s="538">
        <f t="shared" si="106"/>
        <v>0</v>
      </c>
      <c r="I470" s="539">
        <f t="shared" si="107"/>
        <v>0</v>
      </c>
      <c r="J470" s="474"/>
    </row>
    <row r="471" spans="1:10" ht="12" customHeight="1">
      <c r="A471" s="449" t="s">
        <v>532</v>
      </c>
      <c r="B471" s="540">
        <f t="shared" si="103"/>
        <v>0</v>
      </c>
      <c r="C471" s="541"/>
      <c r="D471" s="541"/>
      <c r="E471" s="536">
        <f t="shared" si="104"/>
        <v>0</v>
      </c>
      <c r="F471" s="539">
        <f t="shared" si="105"/>
        <v>0</v>
      </c>
      <c r="G471" s="541"/>
      <c r="H471" s="538">
        <f t="shared" si="106"/>
        <v>0</v>
      </c>
      <c r="I471" s="539">
        <f t="shared" si="107"/>
        <v>0</v>
      </c>
      <c r="J471" s="474"/>
    </row>
    <row r="472" spans="1:10" ht="12" customHeight="1">
      <c r="A472" s="449" t="s">
        <v>533</v>
      </c>
      <c r="B472" s="540">
        <f t="shared" si="103"/>
        <v>0</v>
      </c>
      <c r="C472" s="541"/>
      <c r="D472" s="541"/>
      <c r="E472" s="536">
        <f t="shared" si="104"/>
        <v>0</v>
      </c>
      <c r="F472" s="539">
        <f t="shared" si="105"/>
        <v>0</v>
      </c>
      <c r="G472" s="541"/>
      <c r="H472" s="538">
        <f t="shared" si="106"/>
        <v>0</v>
      </c>
      <c r="I472" s="539">
        <f t="shared" si="107"/>
        <v>0</v>
      </c>
      <c r="J472" s="474"/>
    </row>
    <row r="473" spans="1:10" ht="12" customHeight="1">
      <c r="A473" s="449" t="s">
        <v>534</v>
      </c>
      <c r="B473" s="540">
        <f t="shared" si="103"/>
        <v>0</v>
      </c>
      <c r="C473" s="541"/>
      <c r="D473" s="541"/>
      <c r="E473" s="536">
        <f t="shared" si="104"/>
        <v>0</v>
      </c>
      <c r="F473" s="539">
        <f t="shared" si="105"/>
        <v>0</v>
      </c>
      <c r="G473" s="541"/>
      <c r="H473" s="538">
        <f t="shared" si="106"/>
        <v>0</v>
      </c>
      <c r="I473" s="539">
        <f t="shared" si="107"/>
        <v>0</v>
      </c>
      <c r="J473" s="474"/>
    </row>
    <row r="474" spans="1:10" ht="12" customHeight="1" thickBot="1">
      <c r="A474" s="449" t="s">
        <v>535</v>
      </c>
      <c r="B474" s="540">
        <f t="shared" si="103"/>
        <v>0</v>
      </c>
      <c r="C474" s="541"/>
      <c r="D474" s="541"/>
      <c r="E474" s="536">
        <f t="shared" si="104"/>
        <v>0</v>
      </c>
      <c r="F474" s="539">
        <f t="shared" si="105"/>
        <v>0</v>
      </c>
      <c r="G474" s="541"/>
      <c r="H474" s="538">
        <f t="shared" si="106"/>
        <v>0</v>
      </c>
      <c r="I474" s="539">
        <f t="shared" si="107"/>
        <v>0</v>
      </c>
      <c r="J474" s="474"/>
    </row>
    <row r="475" spans="1:10" ht="12" customHeight="1" thickBot="1">
      <c r="A475" s="450" t="s">
        <v>536</v>
      </c>
      <c r="B475" s="461">
        <f aca="true" t="shared" si="108" ref="B475:I475">B469+SUM(B471:B474)</f>
        <v>0</v>
      </c>
      <c r="C475" s="461">
        <f t="shared" si="108"/>
        <v>0</v>
      </c>
      <c r="D475" s="461">
        <f t="shared" si="108"/>
        <v>0</v>
      </c>
      <c r="E475" s="461">
        <f t="shared" si="108"/>
        <v>0</v>
      </c>
      <c r="F475" s="461">
        <f t="shared" si="108"/>
        <v>0</v>
      </c>
      <c r="G475" s="461">
        <f t="shared" si="108"/>
        <v>0</v>
      </c>
      <c r="H475" s="461">
        <f t="shared" si="108"/>
        <v>0</v>
      </c>
      <c r="I475" s="542">
        <f t="shared" si="108"/>
        <v>0</v>
      </c>
      <c r="J475" s="474"/>
    </row>
    <row r="476" spans="1:10" ht="12" customHeight="1">
      <c r="A476" s="451" t="s">
        <v>537</v>
      </c>
      <c r="B476" s="528">
        <f>C476+F476+I476</f>
        <v>0</v>
      </c>
      <c r="C476" s="529"/>
      <c r="D476" s="529"/>
      <c r="E476" s="530">
        <f>H493</f>
        <v>0</v>
      </c>
      <c r="F476" s="530">
        <f>D476+E476</f>
        <v>0</v>
      </c>
      <c r="G476" s="529"/>
      <c r="H476" s="530">
        <f>H510</f>
        <v>0</v>
      </c>
      <c r="I476" s="533">
        <f>G476+H476</f>
        <v>0</v>
      </c>
      <c r="J476" s="474"/>
    </row>
    <row r="477" spans="1:10" ht="12" customHeight="1">
      <c r="A477" s="452" t="s">
        <v>538</v>
      </c>
      <c r="B477" s="534">
        <f>C477+F477+I477</f>
        <v>0</v>
      </c>
      <c r="C477" s="541"/>
      <c r="D477" s="541"/>
      <c r="E477" s="538">
        <f>H494</f>
        <v>0</v>
      </c>
      <c r="F477" s="538">
        <f>D477+E477</f>
        <v>0</v>
      </c>
      <c r="G477" s="541"/>
      <c r="H477" s="538">
        <f>H511</f>
        <v>0</v>
      </c>
      <c r="I477" s="539">
        <f>G477+H477</f>
        <v>0</v>
      </c>
      <c r="J477" s="474"/>
    </row>
    <row r="478" spans="1:10" ht="12" customHeight="1">
      <c r="A478" s="452" t="s">
        <v>539</v>
      </c>
      <c r="B478" s="540">
        <f>C478+F478+I478</f>
        <v>0</v>
      </c>
      <c r="C478" s="541"/>
      <c r="D478" s="541"/>
      <c r="E478" s="538">
        <f>H495</f>
        <v>0</v>
      </c>
      <c r="F478" s="538">
        <f>D478+E478</f>
        <v>0</v>
      </c>
      <c r="G478" s="541"/>
      <c r="H478" s="538">
        <f>H512</f>
        <v>0</v>
      </c>
      <c r="I478" s="539">
        <f>G478+H478</f>
        <v>0</v>
      </c>
      <c r="J478" s="474"/>
    </row>
    <row r="479" spans="1:10" ht="12" customHeight="1">
      <c r="A479" s="452" t="s">
        <v>540</v>
      </c>
      <c r="B479" s="540">
        <f>C479+F479+I479</f>
        <v>0</v>
      </c>
      <c r="C479" s="541"/>
      <c r="D479" s="541"/>
      <c r="E479" s="538">
        <f>H496</f>
        <v>0</v>
      </c>
      <c r="F479" s="538">
        <f>D479+E479</f>
        <v>0</v>
      </c>
      <c r="G479" s="541"/>
      <c r="H479" s="538">
        <f>H513</f>
        <v>0</v>
      </c>
      <c r="I479" s="539">
        <f>G479+H479</f>
        <v>0</v>
      </c>
      <c r="J479" s="474"/>
    </row>
    <row r="480" spans="1:10" ht="12" customHeight="1" thickBot="1">
      <c r="A480" s="453"/>
      <c r="B480" s="543">
        <f>C480+F480+I480</f>
        <v>0</v>
      </c>
      <c r="C480" s="544"/>
      <c r="D480" s="544"/>
      <c r="E480" s="538">
        <f>H497</f>
        <v>0</v>
      </c>
      <c r="F480" s="545">
        <f>D480+E480</f>
        <v>0</v>
      </c>
      <c r="G480" s="544"/>
      <c r="H480" s="538">
        <f>H514</f>
        <v>0</v>
      </c>
      <c r="I480" s="546">
        <f>G480+H480</f>
        <v>0</v>
      </c>
      <c r="J480" s="474"/>
    </row>
    <row r="481" spans="1:10" ht="12" customHeight="1" thickBot="1">
      <c r="A481" s="454" t="s">
        <v>541</v>
      </c>
      <c r="B481" s="461">
        <f aca="true" t="shared" si="109" ref="B481:I481">SUM(B476:B480)</f>
        <v>0</v>
      </c>
      <c r="C481" s="461">
        <f t="shared" si="109"/>
        <v>0</v>
      </c>
      <c r="D481" s="461">
        <f t="shared" si="109"/>
        <v>0</v>
      </c>
      <c r="E481" s="461">
        <f t="shared" si="109"/>
        <v>0</v>
      </c>
      <c r="F481" s="461">
        <f t="shared" si="109"/>
        <v>0</v>
      </c>
      <c r="G481" s="461">
        <f t="shared" si="109"/>
        <v>0</v>
      </c>
      <c r="H481" s="461">
        <f t="shared" si="109"/>
        <v>0</v>
      </c>
      <c r="I481" s="542">
        <f t="shared" si="109"/>
        <v>0</v>
      </c>
      <c r="J481" s="474"/>
    </row>
    <row r="482" spans="1:10" ht="2.25" customHeight="1">
      <c r="A482" s="455"/>
      <c r="B482" s="456"/>
      <c r="C482" s="456"/>
      <c r="D482" s="456"/>
      <c r="E482" s="456"/>
      <c r="F482" s="456"/>
      <c r="G482" s="456"/>
      <c r="H482" s="456"/>
      <c r="I482" s="457"/>
      <c r="J482" s="474"/>
    </row>
    <row r="483" spans="1:10" ht="12" customHeight="1" thickBot="1">
      <c r="A483" s="679" t="str">
        <f>CONCATENATE(RM_TARTALOMJEGYZÉK!A1,". évi költségvetést érintő módosítások")</f>
        <v>2020. évi költségvetést érintő módosítások</v>
      </c>
      <c r="B483" s="680"/>
      <c r="C483" s="680"/>
      <c r="D483" s="680"/>
      <c r="E483" s="680"/>
      <c r="F483" s="680"/>
      <c r="G483" s="680"/>
      <c r="H483" s="680"/>
      <c r="I483" s="680"/>
      <c r="J483" s="474"/>
    </row>
    <row r="484" spans="1:10" ht="12" customHeight="1" thickBot="1">
      <c r="A484" s="458" t="s">
        <v>521</v>
      </c>
      <c r="B484" s="459" t="s">
        <v>543</v>
      </c>
      <c r="C484" s="459" t="s">
        <v>544</v>
      </c>
      <c r="D484" s="459" t="s">
        <v>545</v>
      </c>
      <c r="E484" s="459" t="s">
        <v>546</v>
      </c>
      <c r="F484" s="459" t="s">
        <v>547</v>
      </c>
      <c r="G484" s="488" t="s">
        <v>548</v>
      </c>
      <c r="H484" s="681" t="s">
        <v>549</v>
      </c>
      <c r="I484" s="682"/>
      <c r="J484" s="474"/>
    </row>
    <row r="485" spans="1:10" ht="12" customHeight="1">
      <c r="A485" s="447" t="s">
        <v>530</v>
      </c>
      <c r="B485" s="499"/>
      <c r="C485" s="499"/>
      <c r="D485" s="499"/>
      <c r="E485" s="499"/>
      <c r="F485" s="500"/>
      <c r="G485" s="515"/>
      <c r="H485" s="683">
        <f aca="true" t="shared" si="110" ref="H485:H490">SUM(B485:G485)</f>
        <v>0</v>
      </c>
      <c r="I485" s="684"/>
      <c r="J485" s="474"/>
    </row>
    <row r="486" spans="1:10" ht="12" customHeight="1">
      <c r="A486" s="448" t="s">
        <v>531</v>
      </c>
      <c r="B486" s="502"/>
      <c r="C486" s="502"/>
      <c r="D486" s="502"/>
      <c r="E486" s="502"/>
      <c r="F486" s="503"/>
      <c r="G486" s="513"/>
      <c r="H486" s="685">
        <f t="shared" si="110"/>
        <v>0</v>
      </c>
      <c r="I486" s="686"/>
      <c r="J486" s="474"/>
    </row>
    <row r="487" spans="1:10" ht="12" customHeight="1">
      <c r="A487" s="449" t="s">
        <v>532</v>
      </c>
      <c r="B487" s="502"/>
      <c r="C487" s="502"/>
      <c r="D487" s="502"/>
      <c r="E487" s="502"/>
      <c r="F487" s="503"/>
      <c r="G487" s="513"/>
      <c r="H487" s="685">
        <f t="shared" si="110"/>
        <v>0</v>
      </c>
      <c r="I487" s="686"/>
      <c r="J487" s="474"/>
    </row>
    <row r="488" spans="1:10" ht="12" customHeight="1">
      <c r="A488" s="449" t="s">
        <v>533</v>
      </c>
      <c r="B488" s="502"/>
      <c r="C488" s="502"/>
      <c r="D488" s="502"/>
      <c r="E488" s="502"/>
      <c r="F488" s="503"/>
      <c r="G488" s="513"/>
      <c r="H488" s="685">
        <f t="shared" si="110"/>
        <v>0</v>
      </c>
      <c r="I488" s="686"/>
      <c r="J488" s="474"/>
    </row>
    <row r="489" spans="1:10" ht="12" customHeight="1">
      <c r="A489" s="449" t="s">
        <v>534</v>
      </c>
      <c r="B489" s="502"/>
      <c r="C489" s="502"/>
      <c r="D489" s="502"/>
      <c r="E489" s="502"/>
      <c r="F489" s="503"/>
      <c r="G489" s="513"/>
      <c r="H489" s="685">
        <f t="shared" si="110"/>
        <v>0</v>
      </c>
      <c r="I489" s="686"/>
      <c r="J489" s="474"/>
    </row>
    <row r="490" spans="1:10" ht="12" customHeight="1" thickBot="1">
      <c r="A490" s="449" t="s">
        <v>535</v>
      </c>
      <c r="B490" s="505"/>
      <c r="C490" s="505"/>
      <c r="D490" s="505"/>
      <c r="E490" s="505"/>
      <c r="F490" s="506"/>
      <c r="G490" s="514"/>
      <c r="H490" s="687">
        <f t="shared" si="110"/>
        <v>0</v>
      </c>
      <c r="I490" s="688"/>
      <c r="J490" s="474"/>
    </row>
    <row r="491" spans="1:10" ht="12" customHeight="1" thickBot="1">
      <c r="A491" s="460" t="s">
        <v>510</v>
      </c>
      <c r="B491" s="461">
        <f aca="true" t="shared" si="111" ref="B491:I491">B485+SUM(B487:B490)</f>
        <v>0</v>
      </c>
      <c r="C491" s="461">
        <f t="shared" si="111"/>
        <v>0</v>
      </c>
      <c r="D491" s="461">
        <f t="shared" si="111"/>
        <v>0</v>
      </c>
      <c r="E491" s="461">
        <f t="shared" si="111"/>
        <v>0</v>
      </c>
      <c r="F491" s="461">
        <f t="shared" si="111"/>
        <v>0</v>
      </c>
      <c r="G491" s="527">
        <f t="shared" si="111"/>
        <v>0</v>
      </c>
      <c r="H491" s="690">
        <f t="shared" si="111"/>
        <v>0</v>
      </c>
      <c r="I491" s="691">
        <f t="shared" si="111"/>
        <v>0</v>
      </c>
      <c r="J491" s="474"/>
    </row>
    <row r="492" spans="1:10" ht="12" customHeight="1" thickBot="1">
      <c r="A492" s="458" t="s">
        <v>36</v>
      </c>
      <c r="B492" s="462" t="s">
        <v>543</v>
      </c>
      <c r="C492" s="462" t="s">
        <v>544</v>
      </c>
      <c r="D492" s="462" t="s">
        <v>545</v>
      </c>
      <c r="E492" s="462" t="s">
        <v>546</v>
      </c>
      <c r="F492" s="462" t="s">
        <v>547</v>
      </c>
      <c r="G492" s="483" t="s">
        <v>548</v>
      </c>
      <c r="H492" s="700" t="s">
        <v>549</v>
      </c>
      <c r="I492" s="701"/>
      <c r="J492" s="474"/>
    </row>
    <row r="493" spans="1:10" ht="12" customHeight="1">
      <c r="A493" s="451" t="s">
        <v>537</v>
      </c>
      <c r="B493" s="508"/>
      <c r="C493" s="508"/>
      <c r="D493" s="508"/>
      <c r="E493" s="508"/>
      <c r="F493" s="509"/>
      <c r="G493" s="512"/>
      <c r="H493" s="694">
        <f>SUM(B493:G493)</f>
        <v>0</v>
      </c>
      <c r="I493" s="695"/>
      <c r="J493" s="474"/>
    </row>
    <row r="494" spans="1:10" ht="12" customHeight="1">
      <c r="A494" s="452" t="s">
        <v>538</v>
      </c>
      <c r="B494" s="502"/>
      <c r="C494" s="502"/>
      <c r="D494" s="502"/>
      <c r="E494" s="502"/>
      <c r="F494" s="503"/>
      <c r="G494" s="513"/>
      <c r="H494" s="685">
        <f>SUM(B494:G494)</f>
        <v>0</v>
      </c>
      <c r="I494" s="686"/>
      <c r="J494" s="474"/>
    </row>
    <row r="495" spans="1:10" ht="12" customHeight="1">
      <c r="A495" s="452" t="s">
        <v>539</v>
      </c>
      <c r="B495" s="502"/>
      <c r="C495" s="502"/>
      <c r="D495" s="502"/>
      <c r="E495" s="502"/>
      <c r="F495" s="503"/>
      <c r="G495" s="513"/>
      <c r="H495" s="685">
        <f>SUM(B495:G495)</f>
        <v>0</v>
      </c>
      <c r="I495" s="686"/>
      <c r="J495" s="474"/>
    </row>
    <row r="496" spans="1:10" ht="12" customHeight="1">
      <c r="A496" s="452" t="s">
        <v>540</v>
      </c>
      <c r="B496" s="502"/>
      <c r="C496" s="502"/>
      <c r="D496" s="502"/>
      <c r="E496" s="502"/>
      <c r="F496" s="503"/>
      <c r="G496" s="513"/>
      <c r="H496" s="685">
        <f>SUM(B496:G496)</f>
        <v>0</v>
      </c>
      <c r="I496" s="686"/>
      <c r="J496" s="474"/>
    </row>
    <row r="497" spans="1:10" ht="12" customHeight="1" thickBot="1">
      <c r="A497" s="453"/>
      <c r="B497" s="505"/>
      <c r="C497" s="505"/>
      <c r="D497" s="505"/>
      <c r="E497" s="505"/>
      <c r="F497" s="506"/>
      <c r="G497" s="514"/>
      <c r="H497" s="687">
        <f>SUM(B497:G497)</f>
        <v>0</v>
      </c>
      <c r="I497" s="688"/>
      <c r="J497" s="474"/>
    </row>
    <row r="498" spans="1:10" ht="12" customHeight="1" thickBot="1">
      <c r="A498" s="460" t="s">
        <v>510</v>
      </c>
      <c r="B498" s="461">
        <f>SUM(B493:B497)</f>
        <v>0</v>
      </c>
      <c r="C498" s="461">
        <f aca="true" t="shared" si="112" ref="C498:I498">SUM(C493:C497)</f>
        <v>0</v>
      </c>
      <c r="D498" s="461">
        <f t="shared" si="112"/>
        <v>0</v>
      </c>
      <c r="E498" s="461">
        <f t="shared" si="112"/>
        <v>0</v>
      </c>
      <c r="F498" s="461">
        <f t="shared" si="112"/>
        <v>0</v>
      </c>
      <c r="G498" s="527">
        <f t="shared" si="112"/>
        <v>0</v>
      </c>
      <c r="H498" s="690">
        <f t="shared" si="112"/>
        <v>0</v>
      </c>
      <c r="I498" s="691">
        <f t="shared" si="112"/>
        <v>0</v>
      </c>
      <c r="J498" s="474"/>
    </row>
    <row r="499" spans="1:10" ht="2.25" customHeight="1">
      <c r="A499" s="696"/>
      <c r="B499" s="697"/>
      <c r="C499" s="697"/>
      <c r="D499" s="697"/>
      <c r="E499" s="697"/>
      <c r="F499" s="697"/>
      <c r="G499" s="697"/>
      <c r="H499" s="697"/>
      <c r="I499" s="697"/>
      <c r="J499" s="463"/>
    </row>
    <row r="500" spans="1:10" ht="12" customHeight="1" thickBot="1">
      <c r="A500" s="679" t="str">
        <f>CONCATENATE(RM_TARTALOMJEGYZÉK!A1,". utáni  költségvetést érintő módosítások")</f>
        <v>2020. utáni  költségvetést érintő módosítások</v>
      </c>
      <c r="B500" s="680"/>
      <c r="C500" s="680"/>
      <c r="D500" s="680"/>
      <c r="E500" s="680"/>
      <c r="F500" s="680"/>
      <c r="G500" s="680"/>
      <c r="H500" s="680"/>
      <c r="I500" s="680"/>
      <c r="J500" s="463"/>
    </row>
    <row r="501" spans="1:10" ht="12" customHeight="1" thickBot="1">
      <c r="A501" s="458" t="s">
        <v>521</v>
      </c>
      <c r="B501" s="459" t="s">
        <v>543</v>
      </c>
      <c r="C501" s="459" t="s">
        <v>544</v>
      </c>
      <c r="D501" s="459" t="s">
        <v>545</v>
      </c>
      <c r="E501" s="459" t="s">
        <v>546</v>
      </c>
      <c r="F501" s="459" t="s">
        <v>547</v>
      </c>
      <c r="G501" s="459" t="s">
        <v>548</v>
      </c>
      <c r="H501" s="692" t="s">
        <v>549</v>
      </c>
      <c r="I501" s="693"/>
      <c r="J501" s="463"/>
    </row>
    <row r="502" spans="1:10" ht="12" customHeight="1">
      <c r="A502" s="447" t="s">
        <v>530</v>
      </c>
      <c r="B502" s="508"/>
      <c r="C502" s="508"/>
      <c r="D502" s="508"/>
      <c r="E502" s="508"/>
      <c r="F502" s="509"/>
      <c r="G502" s="509"/>
      <c r="H502" s="694">
        <f aca="true" t="shared" si="113" ref="H502:H507">SUM(B502:G502)</f>
        <v>0</v>
      </c>
      <c r="I502" s="695"/>
      <c r="J502" s="463"/>
    </row>
    <row r="503" spans="1:10" ht="12" customHeight="1">
      <c r="A503" s="448" t="s">
        <v>531</v>
      </c>
      <c r="B503" s="502"/>
      <c r="C503" s="502"/>
      <c r="D503" s="502"/>
      <c r="E503" s="502"/>
      <c r="F503" s="503"/>
      <c r="G503" s="510"/>
      <c r="H503" s="685">
        <f t="shared" si="113"/>
        <v>0</v>
      </c>
      <c r="I503" s="686"/>
      <c r="J503" s="463"/>
    </row>
    <row r="504" spans="1:10" ht="12" customHeight="1">
      <c r="A504" s="449" t="s">
        <v>532</v>
      </c>
      <c r="B504" s="502"/>
      <c r="C504" s="502"/>
      <c r="D504" s="502"/>
      <c r="E504" s="502"/>
      <c r="F504" s="503"/>
      <c r="G504" s="510"/>
      <c r="H504" s="685">
        <f t="shared" si="113"/>
        <v>0</v>
      </c>
      <c r="I504" s="686"/>
      <c r="J504" s="463"/>
    </row>
    <row r="505" spans="1:10" ht="12" customHeight="1">
      <c r="A505" s="449" t="s">
        <v>533</v>
      </c>
      <c r="B505" s="502"/>
      <c r="C505" s="502"/>
      <c r="D505" s="502"/>
      <c r="E505" s="502"/>
      <c r="F505" s="503"/>
      <c r="G505" s="510"/>
      <c r="H505" s="685">
        <f t="shared" si="113"/>
        <v>0</v>
      </c>
      <c r="I505" s="686"/>
      <c r="J505" s="463"/>
    </row>
    <row r="506" spans="1:10" ht="12" customHeight="1">
      <c r="A506" s="449" t="s">
        <v>534</v>
      </c>
      <c r="B506" s="502"/>
      <c r="C506" s="502"/>
      <c r="D506" s="502"/>
      <c r="E506" s="502"/>
      <c r="F506" s="503"/>
      <c r="G506" s="510"/>
      <c r="H506" s="685">
        <f t="shared" si="113"/>
        <v>0</v>
      </c>
      <c r="I506" s="686"/>
      <c r="J506" s="463"/>
    </row>
    <row r="507" spans="1:10" ht="12" customHeight="1" thickBot="1">
      <c r="A507" s="449" t="s">
        <v>535</v>
      </c>
      <c r="B507" s="505"/>
      <c r="C507" s="505"/>
      <c r="D507" s="505"/>
      <c r="E507" s="505"/>
      <c r="F507" s="506"/>
      <c r="G507" s="511"/>
      <c r="H507" s="687">
        <f t="shared" si="113"/>
        <v>0</v>
      </c>
      <c r="I507" s="688"/>
      <c r="J507" s="463"/>
    </row>
    <row r="508" spans="1:10" ht="12" customHeight="1" thickBot="1">
      <c r="A508" s="460" t="s">
        <v>510</v>
      </c>
      <c r="B508" s="461">
        <f aca="true" t="shared" si="114" ref="B508:I508">B502+SUM(B504:B507)</f>
        <v>0</v>
      </c>
      <c r="C508" s="461">
        <f t="shared" si="114"/>
        <v>0</v>
      </c>
      <c r="D508" s="461">
        <f t="shared" si="114"/>
        <v>0</v>
      </c>
      <c r="E508" s="461">
        <f t="shared" si="114"/>
        <v>0</v>
      </c>
      <c r="F508" s="461">
        <f t="shared" si="114"/>
        <v>0</v>
      </c>
      <c r="G508" s="461">
        <f t="shared" si="114"/>
        <v>0</v>
      </c>
      <c r="H508" s="690">
        <f t="shared" si="114"/>
        <v>0</v>
      </c>
      <c r="I508" s="691">
        <f t="shared" si="114"/>
        <v>0</v>
      </c>
      <c r="J508" s="463"/>
    </row>
    <row r="509" spans="1:10" ht="12" customHeight="1" thickBot="1">
      <c r="A509" s="458" t="s">
        <v>36</v>
      </c>
      <c r="B509" s="459" t="s">
        <v>543</v>
      </c>
      <c r="C509" s="459" t="s">
        <v>544</v>
      </c>
      <c r="D509" s="459" t="s">
        <v>545</v>
      </c>
      <c r="E509" s="459" t="s">
        <v>546</v>
      </c>
      <c r="F509" s="459" t="s">
        <v>547</v>
      </c>
      <c r="G509" s="459" t="s">
        <v>548</v>
      </c>
      <c r="H509" s="692" t="s">
        <v>549</v>
      </c>
      <c r="I509" s="693"/>
      <c r="J509" s="463"/>
    </row>
    <row r="510" spans="1:10" ht="12" customHeight="1">
      <c r="A510" s="451" t="s">
        <v>537</v>
      </c>
      <c r="B510" s="508"/>
      <c r="C510" s="508"/>
      <c r="D510" s="508"/>
      <c r="E510" s="508"/>
      <c r="F510" s="509"/>
      <c r="G510" s="509"/>
      <c r="H510" s="694">
        <f>SUM(B510:G510)</f>
        <v>0</v>
      </c>
      <c r="I510" s="695"/>
      <c r="J510" s="463"/>
    </row>
    <row r="511" spans="1:10" ht="12" customHeight="1">
      <c r="A511" s="452" t="s">
        <v>538</v>
      </c>
      <c r="B511" s="502"/>
      <c r="C511" s="502"/>
      <c r="D511" s="502"/>
      <c r="E511" s="502"/>
      <c r="F511" s="503"/>
      <c r="G511" s="510"/>
      <c r="H511" s="685">
        <f>SUM(B511:G511)</f>
        <v>0</v>
      </c>
      <c r="I511" s="686"/>
      <c r="J511" s="463"/>
    </row>
    <row r="512" spans="1:10" ht="12" customHeight="1">
      <c r="A512" s="452" t="s">
        <v>539</v>
      </c>
      <c r="B512" s="502"/>
      <c r="C512" s="502"/>
      <c r="D512" s="502"/>
      <c r="E512" s="502"/>
      <c r="F512" s="503"/>
      <c r="G512" s="510"/>
      <c r="H512" s="685">
        <f>SUM(B512:G512)</f>
        <v>0</v>
      </c>
      <c r="I512" s="686"/>
      <c r="J512" s="463"/>
    </row>
    <row r="513" spans="1:10" ht="12" customHeight="1">
      <c r="A513" s="452" t="s">
        <v>540</v>
      </c>
      <c r="B513" s="502"/>
      <c r="C513" s="502"/>
      <c r="D513" s="502"/>
      <c r="E513" s="502"/>
      <c r="F513" s="503"/>
      <c r="G513" s="510"/>
      <c r="H513" s="685">
        <f>SUM(B513:G513)</f>
        <v>0</v>
      </c>
      <c r="I513" s="686"/>
      <c r="J513" s="463"/>
    </row>
    <row r="514" spans="1:10" ht="12" customHeight="1" thickBot="1">
      <c r="A514" s="453"/>
      <c r="B514" s="505"/>
      <c r="C514" s="505"/>
      <c r="D514" s="505"/>
      <c r="E514" s="505"/>
      <c r="F514" s="506"/>
      <c r="G514" s="511"/>
      <c r="H514" s="687">
        <f>SUM(B514:G514)</f>
        <v>0</v>
      </c>
      <c r="I514" s="688"/>
      <c r="J514" s="463"/>
    </row>
    <row r="515" spans="1:10" ht="12" customHeight="1" thickBot="1">
      <c r="A515" s="460" t="s">
        <v>510</v>
      </c>
      <c r="B515" s="461">
        <f aca="true" t="shared" si="115" ref="B515:I515">SUM(B510:B514)</f>
        <v>0</v>
      </c>
      <c r="C515" s="461">
        <f t="shared" si="115"/>
        <v>0</v>
      </c>
      <c r="D515" s="461">
        <f t="shared" si="115"/>
        <v>0</v>
      </c>
      <c r="E515" s="461">
        <f t="shared" si="115"/>
        <v>0</v>
      </c>
      <c r="F515" s="461">
        <f t="shared" si="115"/>
        <v>0</v>
      </c>
      <c r="G515" s="464">
        <f t="shared" si="115"/>
        <v>0</v>
      </c>
      <c r="H515" s="690">
        <f t="shared" si="115"/>
        <v>0</v>
      </c>
      <c r="I515" s="691">
        <f t="shared" si="115"/>
        <v>0</v>
      </c>
      <c r="J515" s="463"/>
    </row>
    <row r="517" spans="1:9" ht="12" customHeight="1">
      <c r="A517" s="720" t="s">
        <v>554</v>
      </c>
      <c r="B517" s="720"/>
      <c r="C517" s="721" t="s">
        <v>676</v>
      </c>
      <c r="D517" s="722"/>
      <c r="E517" s="722"/>
      <c r="F517" s="722"/>
      <c r="G517" s="722"/>
      <c r="H517" s="722"/>
      <c r="I517" s="722"/>
    </row>
    <row r="518" spans="1:9" ht="12" customHeight="1" thickBot="1">
      <c r="A518" s="439"/>
      <c r="B518" s="439"/>
      <c r="C518" s="439"/>
      <c r="D518" s="439"/>
      <c r="E518" s="439"/>
      <c r="F518" s="439"/>
      <c r="G518" s="439"/>
      <c r="H518" s="723" t="s">
        <v>425</v>
      </c>
      <c r="I518" s="723"/>
    </row>
    <row r="519" spans="1:9" ht="12" customHeight="1" thickBot="1">
      <c r="A519" s="702" t="s">
        <v>521</v>
      </c>
      <c r="B519" s="705" t="s">
        <v>522</v>
      </c>
      <c r="C519" s="706"/>
      <c r="D519" s="706"/>
      <c r="E519" s="706"/>
      <c r="F519" s="707"/>
      <c r="G519" s="707"/>
      <c r="H519" s="707"/>
      <c r="I519" s="708"/>
    </row>
    <row r="520" spans="1:9" ht="12" customHeight="1" thickBot="1">
      <c r="A520" s="703"/>
      <c r="B520" s="709" t="s">
        <v>523</v>
      </c>
      <c r="C520" s="712" t="s">
        <v>524</v>
      </c>
      <c r="D520" s="713"/>
      <c r="E520" s="713"/>
      <c r="F520" s="713"/>
      <c r="G520" s="713"/>
      <c r="H520" s="713"/>
      <c r="I520" s="714"/>
    </row>
    <row r="521" spans="1:9" ht="12" customHeight="1" thickBot="1">
      <c r="A521" s="703"/>
      <c r="B521" s="710"/>
      <c r="C521" s="709" t="str">
        <f>CONCATENATE(RM_TARTALOMJEGYZÉK!A1,". előtti  forrás, kiadás")</f>
        <v>2020. előtti  forrás, kiadás</v>
      </c>
      <c r="D521" s="441" t="s">
        <v>525</v>
      </c>
      <c r="E521" s="441" t="s">
        <v>526</v>
      </c>
      <c r="F521" s="441" t="s">
        <v>527</v>
      </c>
      <c r="G521" s="441" t="s">
        <v>525</v>
      </c>
      <c r="H521" s="441" t="s">
        <v>526</v>
      </c>
      <c r="I521" s="441" t="s">
        <v>527</v>
      </c>
    </row>
    <row r="522" spans="1:9" ht="12" customHeight="1" thickBot="1">
      <c r="A522" s="704"/>
      <c r="B522" s="711"/>
      <c r="C522" s="715"/>
      <c r="D522" s="716" t="str">
        <f>CONCATENATE(RM_TARTALOMJEGYZÉK!$A$1,". évi")</f>
        <v>2020. évi</v>
      </c>
      <c r="E522" s="717"/>
      <c r="F522" s="718"/>
      <c r="G522" s="716" t="str">
        <f>CONCATENATE(RM_TARTALOMJEGYZÉK!$A$1,". után")</f>
        <v>2020. után</v>
      </c>
      <c r="H522" s="719"/>
      <c r="I522" s="718"/>
    </row>
    <row r="523" spans="1:9" ht="12" customHeight="1" thickBot="1">
      <c r="A523" s="442" t="s">
        <v>343</v>
      </c>
      <c r="B523" s="478" t="s">
        <v>572</v>
      </c>
      <c r="C523" s="444" t="s">
        <v>345</v>
      </c>
      <c r="D523" s="445" t="s">
        <v>347</v>
      </c>
      <c r="E523" s="445" t="s">
        <v>346</v>
      </c>
      <c r="F523" s="444" t="s">
        <v>528</v>
      </c>
      <c r="G523" s="444" t="s">
        <v>349</v>
      </c>
      <c r="H523" s="444" t="s">
        <v>350</v>
      </c>
      <c r="I523" s="446" t="s">
        <v>529</v>
      </c>
    </row>
    <row r="524" spans="1:9" ht="12" customHeight="1">
      <c r="A524" s="447" t="s">
        <v>530</v>
      </c>
      <c r="B524" s="528">
        <f aca="true" t="shared" si="116" ref="B524:B529">C524+F524+I524</f>
        <v>0</v>
      </c>
      <c r="C524" s="499"/>
      <c r="D524" s="529"/>
      <c r="E524" s="530">
        <f aca="true" t="shared" si="117" ref="E524:E529">H540</f>
        <v>0</v>
      </c>
      <c r="F524" s="531">
        <f aca="true" t="shared" si="118" ref="F524:F529">D524+E524</f>
        <v>0</v>
      </c>
      <c r="G524" s="529"/>
      <c r="H524" s="532">
        <f aca="true" t="shared" si="119" ref="H524:H529">H557</f>
        <v>0</v>
      </c>
      <c r="I524" s="533">
        <f aca="true" t="shared" si="120" ref="I524:I529">G524+H524</f>
        <v>0</v>
      </c>
    </row>
    <row r="525" spans="1:9" ht="12" customHeight="1">
      <c r="A525" s="448" t="s">
        <v>531</v>
      </c>
      <c r="B525" s="534">
        <f t="shared" si="116"/>
        <v>0</v>
      </c>
      <c r="C525" s="535"/>
      <c r="D525" s="535"/>
      <c r="E525" s="536">
        <f t="shared" si="117"/>
        <v>0</v>
      </c>
      <c r="F525" s="537">
        <f t="shared" si="118"/>
        <v>0</v>
      </c>
      <c r="G525" s="535"/>
      <c r="H525" s="538">
        <f t="shared" si="119"/>
        <v>0</v>
      </c>
      <c r="I525" s="539">
        <f t="shared" si="120"/>
        <v>0</v>
      </c>
    </row>
    <row r="526" spans="1:9" ht="12" customHeight="1">
      <c r="A526" s="449" t="s">
        <v>532</v>
      </c>
      <c r="B526" s="540">
        <v>96213984</v>
      </c>
      <c r="C526" s="541"/>
      <c r="D526" s="541"/>
      <c r="E526" s="536">
        <v>90511823</v>
      </c>
      <c r="F526" s="539">
        <f t="shared" si="118"/>
        <v>90511823</v>
      </c>
      <c r="G526" s="541">
        <v>5702161</v>
      </c>
      <c r="H526" s="538">
        <f t="shared" si="119"/>
        <v>0</v>
      </c>
      <c r="I526" s="539">
        <f t="shared" si="120"/>
        <v>5702161</v>
      </c>
    </row>
    <row r="527" spans="1:9" ht="12" customHeight="1">
      <c r="A527" s="449" t="s">
        <v>533</v>
      </c>
      <c r="B527" s="540">
        <f t="shared" si="116"/>
        <v>0</v>
      </c>
      <c r="C527" s="541"/>
      <c r="D527" s="541"/>
      <c r="E527" s="536">
        <f t="shared" si="117"/>
        <v>0</v>
      </c>
      <c r="F527" s="539">
        <f t="shared" si="118"/>
        <v>0</v>
      </c>
      <c r="G527" s="541"/>
      <c r="H527" s="538">
        <f t="shared" si="119"/>
        <v>0</v>
      </c>
      <c r="I527" s="539">
        <f t="shared" si="120"/>
        <v>0</v>
      </c>
    </row>
    <row r="528" spans="1:9" ht="12" customHeight="1">
      <c r="A528" s="449" t="s">
        <v>534</v>
      </c>
      <c r="B528" s="540">
        <f t="shared" si="116"/>
        <v>0</v>
      </c>
      <c r="C528" s="541"/>
      <c r="D528" s="541"/>
      <c r="E528" s="536">
        <f t="shared" si="117"/>
        <v>0</v>
      </c>
      <c r="F528" s="539">
        <f t="shared" si="118"/>
        <v>0</v>
      </c>
      <c r="G528" s="541"/>
      <c r="H528" s="538">
        <f t="shared" si="119"/>
        <v>0</v>
      </c>
      <c r="I528" s="539">
        <f t="shared" si="120"/>
        <v>0</v>
      </c>
    </row>
    <row r="529" spans="1:9" ht="12" customHeight="1" thickBot="1">
      <c r="A529" s="449" t="s">
        <v>535</v>
      </c>
      <c r="B529" s="540">
        <f t="shared" si="116"/>
        <v>0</v>
      </c>
      <c r="C529" s="541"/>
      <c r="D529" s="541"/>
      <c r="E529" s="536">
        <f t="shared" si="117"/>
        <v>0</v>
      </c>
      <c r="F529" s="539">
        <f t="shared" si="118"/>
        <v>0</v>
      </c>
      <c r="G529" s="541"/>
      <c r="H529" s="538">
        <f t="shared" si="119"/>
        <v>0</v>
      </c>
      <c r="I529" s="539">
        <f t="shared" si="120"/>
        <v>0</v>
      </c>
    </row>
    <row r="530" spans="1:9" ht="12" customHeight="1" thickBot="1">
      <c r="A530" s="450" t="s">
        <v>536</v>
      </c>
      <c r="B530" s="461">
        <f aca="true" t="shared" si="121" ref="B530:I530">B524+SUM(B526:B529)</f>
        <v>96213984</v>
      </c>
      <c r="C530" s="461">
        <f t="shared" si="121"/>
        <v>0</v>
      </c>
      <c r="D530" s="461">
        <f t="shared" si="121"/>
        <v>0</v>
      </c>
      <c r="E530" s="461">
        <f t="shared" si="121"/>
        <v>90511823</v>
      </c>
      <c r="F530" s="461">
        <f t="shared" si="121"/>
        <v>90511823</v>
      </c>
      <c r="G530" s="461">
        <f t="shared" si="121"/>
        <v>5702161</v>
      </c>
      <c r="H530" s="461">
        <f t="shared" si="121"/>
        <v>0</v>
      </c>
      <c r="I530" s="542">
        <f t="shared" si="121"/>
        <v>5702161</v>
      </c>
    </row>
    <row r="531" spans="1:9" ht="12" customHeight="1">
      <c r="A531" s="451" t="s">
        <v>537</v>
      </c>
      <c r="B531" s="528">
        <f>C531+F531+I531</f>
        <v>0</v>
      </c>
      <c r="C531" s="529"/>
      <c r="D531" s="529"/>
      <c r="E531" s="530">
        <f>H548</f>
        <v>0</v>
      </c>
      <c r="F531" s="530">
        <f>D531+E531</f>
        <v>0</v>
      </c>
      <c r="G531" s="529"/>
      <c r="H531" s="530">
        <f>H565</f>
        <v>0</v>
      </c>
      <c r="I531" s="533">
        <f>G531+H531</f>
        <v>0</v>
      </c>
    </row>
    <row r="532" spans="1:9" ht="12" customHeight="1">
      <c r="A532" s="452" t="s">
        <v>538</v>
      </c>
      <c r="B532" s="534">
        <v>86942984</v>
      </c>
      <c r="C532" s="541"/>
      <c r="D532" s="541"/>
      <c r="E532" s="538">
        <v>81240823</v>
      </c>
      <c r="F532" s="538">
        <f>D532+E532</f>
        <v>81240823</v>
      </c>
      <c r="G532" s="541">
        <v>5702161</v>
      </c>
      <c r="H532" s="538">
        <f>H566</f>
        <v>0</v>
      </c>
      <c r="I532" s="539">
        <f>G532+H532</f>
        <v>5702161</v>
      </c>
    </row>
    <row r="533" spans="1:9" ht="12" customHeight="1">
      <c r="A533" s="452" t="s">
        <v>539</v>
      </c>
      <c r="B533" s="540">
        <v>9271000</v>
      </c>
      <c r="C533" s="541"/>
      <c r="D533" s="541"/>
      <c r="E533" s="538">
        <v>9271000</v>
      </c>
      <c r="F533" s="538">
        <f>D533+E533</f>
        <v>9271000</v>
      </c>
      <c r="G533" s="541"/>
      <c r="H533" s="538">
        <f>H567</f>
        <v>0</v>
      </c>
      <c r="I533" s="539">
        <f>G533+H533</f>
        <v>0</v>
      </c>
    </row>
    <row r="534" spans="1:9" ht="12" customHeight="1">
      <c r="A534" s="452" t="s">
        <v>540</v>
      </c>
      <c r="B534" s="540">
        <f>C534+F534+I534</f>
        <v>0</v>
      </c>
      <c r="C534" s="541"/>
      <c r="D534" s="541"/>
      <c r="E534" s="538">
        <f>H551</f>
        <v>0</v>
      </c>
      <c r="F534" s="538">
        <f>D534+E534</f>
        <v>0</v>
      </c>
      <c r="G534" s="541"/>
      <c r="H534" s="538">
        <f>H568</f>
        <v>0</v>
      </c>
      <c r="I534" s="539">
        <f>G534+H534</f>
        <v>0</v>
      </c>
    </row>
    <row r="535" spans="1:9" ht="12" customHeight="1" thickBot="1">
      <c r="A535" s="453"/>
      <c r="B535" s="543">
        <f>C535+F535+I535</f>
        <v>0</v>
      </c>
      <c r="C535" s="544"/>
      <c r="D535" s="544"/>
      <c r="E535" s="538">
        <f>H552</f>
        <v>0</v>
      </c>
      <c r="F535" s="545">
        <f>D535+E535</f>
        <v>0</v>
      </c>
      <c r="G535" s="544"/>
      <c r="H535" s="538">
        <f>H569</f>
        <v>0</v>
      </c>
      <c r="I535" s="546">
        <f>G535+H535</f>
        <v>0</v>
      </c>
    </row>
    <row r="536" spans="1:9" ht="12" customHeight="1" thickBot="1">
      <c r="A536" s="454" t="s">
        <v>541</v>
      </c>
      <c r="B536" s="461">
        <f aca="true" t="shared" si="122" ref="B536:I536">SUM(B531:B535)</f>
        <v>96213984</v>
      </c>
      <c r="C536" s="461">
        <f t="shared" si="122"/>
        <v>0</v>
      </c>
      <c r="D536" s="461">
        <f t="shared" si="122"/>
        <v>0</v>
      </c>
      <c r="E536" s="461">
        <f t="shared" si="122"/>
        <v>90511823</v>
      </c>
      <c r="F536" s="461">
        <f t="shared" si="122"/>
        <v>90511823</v>
      </c>
      <c r="G536" s="461">
        <f t="shared" si="122"/>
        <v>5702161</v>
      </c>
      <c r="H536" s="461">
        <f t="shared" si="122"/>
        <v>0</v>
      </c>
      <c r="I536" s="542">
        <f t="shared" si="122"/>
        <v>5702161</v>
      </c>
    </row>
    <row r="537" spans="1:9" ht="12" customHeight="1">
      <c r="A537" s="455"/>
      <c r="B537" s="456"/>
      <c r="C537" s="456"/>
      <c r="D537" s="456"/>
      <c r="E537" s="456"/>
      <c r="F537" s="456"/>
      <c r="G537" s="456"/>
      <c r="H537" s="456"/>
      <c r="I537" s="457"/>
    </row>
    <row r="538" spans="1:9" ht="12" customHeight="1" thickBot="1">
      <c r="A538" s="698" t="str">
        <f>CONCATENATE(RM_TARTALOMJEGYZÉK!A1,". évi költségvetést érintő módosítások")</f>
        <v>2020. évi költségvetést érintő módosítások</v>
      </c>
      <c r="B538" s="699"/>
      <c r="C538" s="699"/>
      <c r="D538" s="699"/>
      <c r="E538" s="699"/>
      <c r="F538" s="699"/>
      <c r="G538" s="699"/>
      <c r="H538" s="699"/>
      <c r="I538" s="699"/>
    </row>
    <row r="539" spans="1:9" ht="12" customHeight="1" thickBot="1">
      <c r="A539" s="458" t="s">
        <v>521</v>
      </c>
      <c r="B539" s="459" t="s">
        <v>543</v>
      </c>
      <c r="C539" s="459" t="s">
        <v>544</v>
      </c>
      <c r="D539" s="459" t="s">
        <v>545</v>
      </c>
      <c r="E539" s="459" t="s">
        <v>546</v>
      </c>
      <c r="F539" s="459" t="s">
        <v>547</v>
      </c>
      <c r="G539" s="488" t="s">
        <v>548</v>
      </c>
      <c r="H539" s="681" t="s">
        <v>549</v>
      </c>
      <c r="I539" s="682"/>
    </row>
    <row r="540" spans="1:9" ht="12" customHeight="1">
      <c r="A540" s="447" t="s">
        <v>530</v>
      </c>
      <c r="B540" s="499"/>
      <c r="C540" s="499"/>
      <c r="D540" s="499"/>
      <c r="E540" s="499"/>
      <c r="F540" s="500"/>
      <c r="G540" s="515"/>
      <c r="H540" s="683">
        <f aca="true" t="shared" si="123" ref="H540:H545">SUM(B540:G540)</f>
        <v>0</v>
      </c>
      <c r="I540" s="684"/>
    </row>
    <row r="541" spans="1:9" ht="12" customHeight="1">
      <c r="A541" s="448" t="s">
        <v>531</v>
      </c>
      <c r="B541" s="502"/>
      <c r="C541" s="502"/>
      <c r="D541" s="502"/>
      <c r="E541" s="502"/>
      <c r="F541" s="503"/>
      <c r="G541" s="513"/>
      <c r="H541" s="685">
        <f t="shared" si="123"/>
        <v>0</v>
      </c>
      <c r="I541" s="686"/>
    </row>
    <row r="542" spans="1:9" ht="12" customHeight="1">
      <c r="A542" s="449" t="s">
        <v>532</v>
      </c>
      <c r="B542" s="502"/>
      <c r="C542" s="502"/>
      <c r="D542" s="502"/>
      <c r="E542" s="502"/>
      <c r="F542" s="503"/>
      <c r="G542" s="513"/>
      <c r="H542" s="685">
        <f t="shared" si="123"/>
        <v>0</v>
      </c>
      <c r="I542" s="686"/>
    </row>
    <row r="543" spans="1:9" ht="12" customHeight="1">
      <c r="A543" s="449" t="s">
        <v>533</v>
      </c>
      <c r="B543" s="502"/>
      <c r="C543" s="502"/>
      <c r="D543" s="502"/>
      <c r="E543" s="502"/>
      <c r="F543" s="503"/>
      <c r="G543" s="513"/>
      <c r="H543" s="685">
        <f t="shared" si="123"/>
        <v>0</v>
      </c>
      <c r="I543" s="686"/>
    </row>
    <row r="544" spans="1:9" ht="12" customHeight="1">
      <c r="A544" s="449" t="s">
        <v>534</v>
      </c>
      <c r="B544" s="502"/>
      <c r="C544" s="502"/>
      <c r="D544" s="502"/>
      <c r="E544" s="502"/>
      <c r="F544" s="503"/>
      <c r="G544" s="513"/>
      <c r="H544" s="685">
        <f t="shared" si="123"/>
        <v>0</v>
      </c>
      <c r="I544" s="686"/>
    </row>
    <row r="545" spans="1:9" ht="12" customHeight="1" thickBot="1">
      <c r="A545" s="449" t="s">
        <v>535</v>
      </c>
      <c r="B545" s="505"/>
      <c r="C545" s="505"/>
      <c r="D545" s="505"/>
      <c r="E545" s="505"/>
      <c r="F545" s="506"/>
      <c r="G545" s="514"/>
      <c r="H545" s="687">
        <f t="shared" si="123"/>
        <v>0</v>
      </c>
      <c r="I545" s="688"/>
    </row>
    <row r="546" spans="1:9" ht="12" customHeight="1" thickBot="1">
      <c r="A546" s="460" t="s">
        <v>510</v>
      </c>
      <c r="B546" s="461">
        <f aca="true" t="shared" si="124" ref="B546:I546">B540+SUM(B542:B545)</f>
        <v>0</v>
      </c>
      <c r="C546" s="461">
        <f t="shared" si="124"/>
        <v>0</v>
      </c>
      <c r="D546" s="461">
        <f t="shared" si="124"/>
        <v>0</v>
      </c>
      <c r="E546" s="461">
        <f t="shared" si="124"/>
        <v>0</v>
      </c>
      <c r="F546" s="461">
        <f>F540+SUM(F542:F545)</f>
        <v>0</v>
      </c>
      <c r="G546" s="527">
        <f>G540+SUM(G542:G545)</f>
        <v>0</v>
      </c>
      <c r="H546" s="690">
        <f t="shared" si="124"/>
        <v>0</v>
      </c>
      <c r="I546" s="691">
        <f t="shared" si="124"/>
        <v>0</v>
      </c>
    </row>
    <row r="547" spans="1:9" ht="12" customHeight="1" thickBot="1">
      <c r="A547" s="458" t="s">
        <v>36</v>
      </c>
      <c r="B547" s="462" t="s">
        <v>543</v>
      </c>
      <c r="C547" s="462" t="s">
        <v>544</v>
      </c>
      <c r="D547" s="462" t="s">
        <v>545</v>
      </c>
      <c r="E547" s="462" t="s">
        <v>546</v>
      </c>
      <c r="F547" s="462" t="s">
        <v>547</v>
      </c>
      <c r="G547" s="483" t="s">
        <v>548</v>
      </c>
      <c r="H547" s="700" t="s">
        <v>549</v>
      </c>
      <c r="I547" s="701"/>
    </row>
    <row r="548" spans="1:9" ht="12" customHeight="1">
      <c r="A548" s="451" t="s">
        <v>537</v>
      </c>
      <c r="B548" s="508"/>
      <c r="C548" s="508"/>
      <c r="D548" s="508"/>
      <c r="E548" s="508"/>
      <c r="F548" s="509"/>
      <c r="G548" s="512"/>
      <c r="H548" s="694">
        <f>SUM(B548:G548)</f>
        <v>0</v>
      </c>
      <c r="I548" s="695"/>
    </row>
    <row r="549" spans="1:9" ht="12" customHeight="1">
      <c r="A549" s="452" t="s">
        <v>538</v>
      </c>
      <c r="B549" s="502"/>
      <c r="C549" s="502"/>
      <c r="D549" s="502"/>
      <c r="E549" s="502"/>
      <c r="F549" s="503"/>
      <c r="G549" s="513"/>
      <c r="H549" s="685">
        <f>SUM(B549:G549)</f>
        <v>0</v>
      </c>
      <c r="I549" s="686"/>
    </row>
    <row r="550" spans="1:9" ht="12" customHeight="1">
      <c r="A550" s="452" t="s">
        <v>539</v>
      </c>
      <c r="B550" s="502"/>
      <c r="C550" s="502"/>
      <c r="D550" s="502"/>
      <c r="E550" s="502"/>
      <c r="F550" s="503"/>
      <c r="G550" s="513"/>
      <c r="H550" s="685">
        <f>SUM(B550:G550)</f>
        <v>0</v>
      </c>
      <c r="I550" s="686"/>
    </row>
    <row r="551" spans="1:9" ht="12" customHeight="1">
      <c r="A551" s="452" t="s">
        <v>540</v>
      </c>
      <c r="B551" s="502"/>
      <c r="C551" s="502"/>
      <c r="D551" s="502"/>
      <c r="E551" s="502"/>
      <c r="F551" s="503"/>
      <c r="G551" s="513"/>
      <c r="H551" s="685">
        <f>SUM(B551:G551)</f>
        <v>0</v>
      </c>
      <c r="I551" s="686"/>
    </row>
    <row r="552" spans="1:9" ht="12" customHeight="1" thickBot="1">
      <c r="A552" s="453"/>
      <c r="B552" s="505"/>
      <c r="C552" s="505"/>
      <c r="D552" s="505"/>
      <c r="E552" s="505"/>
      <c r="F552" s="506"/>
      <c r="G552" s="514"/>
      <c r="H552" s="687">
        <f>SUM(B552:G552)</f>
        <v>0</v>
      </c>
      <c r="I552" s="688"/>
    </row>
    <row r="553" spans="1:9" ht="12" customHeight="1" thickBot="1">
      <c r="A553" s="460" t="s">
        <v>510</v>
      </c>
      <c r="B553" s="461">
        <f>SUM(B548:B552)</f>
        <v>0</v>
      </c>
      <c r="C553" s="461">
        <f aca="true" t="shared" si="125" ref="C553:I553">SUM(C548:C552)</f>
        <v>0</v>
      </c>
      <c r="D553" s="461">
        <f t="shared" si="125"/>
        <v>0</v>
      </c>
      <c r="E553" s="461">
        <f t="shared" si="125"/>
        <v>0</v>
      </c>
      <c r="F553" s="461">
        <f t="shared" si="125"/>
        <v>0</v>
      </c>
      <c r="G553" s="527">
        <f t="shared" si="125"/>
        <v>0</v>
      </c>
      <c r="H553" s="690">
        <f t="shared" si="125"/>
        <v>0</v>
      </c>
      <c r="I553" s="691">
        <f t="shared" si="125"/>
        <v>0</v>
      </c>
    </row>
    <row r="554" spans="1:9" ht="12" customHeight="1">
      <c r="A554" s="696"/>
      <c r="B554" s="697"/>
      <c r="C554" s="697"/>
      <c r="D554" s="697"/>
      <c r="E554" s="697"/>
      <c r="F554" s="697"/>
      <c r="G554" s="697"/>
      <c r="H554" s="697"/>
      <c r="I554" s="697"/>
    </row>
    <row r="555" spans="1:9" ht="12" customHeight="1" thickBot="1">
      <c r="A555" s="698" t="str">
        <f>CONCATENATE(RM_TARTALOMJEGYZÉK!A1,". utáni  költségvetést érintő módosítások")</f>
        <v>2020. utáni  költségvetést érintő módosítások</v>
      </c>
      <c r="B555" s="699"/>
      <c r="C555" s="699"/>
      <c r="D555" s="699"/>
      <c r="E555" s="699"/>
      <c r="F555" s="699"/>
      <c r="G555" s="699"/>
      <c r="H555" s="699"/>
      <c r="I555" s="699"/>
    </row>
    <row r="556" spans="1:9" ht="12" customHeight="1" thickBot="1">
      <c r="A556" s="458" t="s">
        <v>521</v>
      </c>
      <c r="B556" s="459" t="s">
        <v>543</v>
      </c>
      <c r="C556" s="459" t="s">
        <v>544</v>
      </c>
      <c r="D556" s="459" t="s">
        <v>545</v>
      </c>
      <c r="E556" s="459" t="s">
        <v>546</v>
      </c>
      <c r="F556" s="459" t="s">
        <v>547</v>
      </c>
      <c r="G556" s="459" t="s">
        <v>548</v>
      </c>
      <c r="H556" s="692" t="s">
        <v>549</v>
      </c>
      <c r="I556" s="693"/>
    </row>
    <row r="557" spans="1:9" ht="12" customHeight="1">
      <c r="A557" s="447" t="s">
        <v>530</v>
      </c>
      <c r="B557" s="508"/>
      <c r="C557" s="508"/>
      <c r="D557" s="508"/>
      <c r="E557" s="508"/>
      <c r="F557" s="509"/>
      <c r="G557" s="509"/>
      <c r="H557" s="694">
        <f aca="true" t="shared" si="126" ref="H557:H562">SUM(B557:G557)</f>
        <v>0</v>
      </c>
      <c r="I557" s="695"/>
    </row>
    <row r="558" spans="1:9" ht="12" customHeight="1">
      <c r="A558" s="448" t="s">
        <v>531</v>
      </c>
      <c r="B558" s="502"/>
      <c r="C558" s="502"/>
      <c r="D558" s="502"/>
      <c r="E558" s="502"/>
      <c r="F558" s="503"/>
      <c r="G558" s="510"/>
      <c r="H558" s="685">
        <f t="shared" si="126"/>
        <v>0</v>
      </c>
      <c r="I558" s="686"/>
    </row>
    <row r="559" spans="1:9" ht="12" customHeight="1">
      <c r="A559" s="449" t="s">
        <v>532</v>
      </c>
      <c r="B559" s="502"/>
      <c r="C559" s="502"/>
      <c r="D559" s="502"/>
      <c r="E559" s="502"/>
      <c r="F559" s="503"/>
      <c r="G559" s="510"/>
      <c r="H559" s="685">
        <f t="shared" si="126"/>
        <v>0</v>
      </c>
      <c r="I559" s="686"/>
    </row>
    <row r="560" spans="1:9" ht="12" customHeight="1">
      <c r="A560" s="449" t="s">
        <v>533</v>
      </c>
      <c r="B560" s="502"/>
      <c r="C560" s="502"/>
      <c r="D560" s="502"/>
      <c r="E560" s="502"/>
      <c r="F560" s="503"/>
      <c r="G560" s="510"/>
      <c r="H560" s="685">
        <f t="shared" si="126"/>
        <v>0</v>
      </c>
      <c r="I560" s="686"/>
    </row>
    <row r="561" spans="1:9" ht="12" customHeight="1">
      <c r="A561" s="449" t="s">
        <v>534</v>
      </c>
      <c r="B561" s="502"/>
      <c r="C561" s="502"/>
      <c r="D561" s="502"/>
      <c r="E561" s="502"/>
      <c r="F561" s="503"/>
      <c r="G561" s="510"/>
      <c r="H561" s="685">
        <f t="shared" si="126"/>
        <v>0</v>
      </c>
      <c r="I561" s="686"/>
    </row>
    <row r="562" spans="1:9" ht="12" customHeight="1" thickBot="1">
      <c r="A562" s="449" t="s">
        <v>535</v>
      </c>
      <c r="B562" s="505"/>
      <c r="C562" s="505"/>
      <c r="D562" s="505"/>
      <c r="E562" s="505"/>
      <c r="F562" s="506"/>
      <c r="G562" s="511"/>
      <c r="H562" s="687">
        <f t="shared" si="126"/>
        <v>0</v>
      </c>
      <c r="I562" s="688"/>
    </row>
    <row r="563" spans="1:9" ht="12" customHeight="1" thickBot="1">
      <c r="A563" s="460" t="s">
        <v>510</v>
      </c>
      <c r="B563" s="461">
        <f aca="true" t="shared" si="127" ref="B563:I563">B557+SUM(B559:B562)</f>
        <v>0</v>
      </c>
      <c r="C563" s="461">
        <f t="shared" si="127"/>
        <v>0</v>
      </c>
      <c r="D563" s="461">
        <f t="shared" si="127"/>
        <v>0</v>
      </c>
      <c r="E563" s="461">
        <f t="shared" si="127"/>
        <v>0</v>
      </c>
      <c r="F563" s="461">
        <f t="shared" si="127"/>
        <v>0</v>
      </c>
      <c r="G563" s="461">
        <f t="shared" si="127"/>
        <v>0</v>
      </c>
      <c r="H563" s="690">
        <f t="shared" si="127"/>
        <v>0</v>
      </c>
      <c r="I563" s="691">
        <f t="shared" si="127"/>
        <v>0</v>
      </c>
    </row>
    <row r="564" spans="1:9" ht="12" customHeight="1" thickBot="1">
      <c r="A564" s="458" t="s">
        <v>36</v>
      </c>
      <c r="B564" s="459" t="s">
        <v>543</v>
      </c>
      <c r="C564" s="459" t="s">
        <v>544</v>
      </c>
      <c r="D564" s="459" t="s">
        <v>545</v>
      </c>
      <c r="E564" s="459" t="s">
        <v>546</v>
      </c>
      <c r="F564" s="459" t="s">
        <v>547</v>
      </c>
      <c r="G564" s="459" t="s">
        <v>548</v>
      </c>
      <c r="H564" s="692" t="s">
        <v>549</v>
      </c>
      <c r="I564" s="693"/>
    </row>
    <row r="565" spans="1:9" ht="12" customHeight="1">
      <c r="A565" s="451" t="s">
        <v>537</v>
      </c>
      <c r="B565" s="508"/>
      <c r="C565" s="508"/>
      <c r="D565" s="508"/>
      <c r="E565" s="508"/>
      <c r="F565" s="509"/>
      <c r="G565" s="509"/>
      <c r="H565" s="694">
        <f>SUM(B565:G565)</f>
        <v>0</v>
      </c>
      <c r="I565" s="695"/>
    </row>
    <row r="566" spans="1:9" ht="12" customHeight="1">
      <c r="A566" s="452" t="s">
        <v>538</v>
      </c>
      <c r="B566" s="502"/>
      <c r="C566" s="502"/>
      <c r="D566" s="502"/>
      <c r="E566" s="502"/>
      <c r="F566" s="503"/>
      <c r="G566" s="510"/>
      <c r="H566" s="685">
        <f>SUM(B566:G566)</f>
        <v>0</v>
      </c>
      <c r="I566" s="686"/>
    </row>
    <row r="567" spans="1:9" ht="12" customHeight="1">
      <c r="A567" s="452" t="s">
        <v>539</v>
      </c>
      <c r="B567" s="502"/>
      <c r="C567" s="502"/>
      <c r="D567" s="502"/>
      <c r="E567" s="502"/>
      <c r="F567" s="503"/>
      <c r="G567" s="510"/>
      <c r="H567" s="685">
        <f>SUM(B567:G567)</f>
        <v>0</v>
      </c>
      <c r="I567" s="686"/>
    </row>
    <row r="568" spans="1:9" ht="12" customHeight="1">
      <c r="A568" s="452" t="s">
        <v>540</v>
      </c>
      <c r="B568" s="502"/>
      <c r="C568" s="502"/>
      <c r="D568" s="502"/>
      <c r="E568" s="502"/>
      <c r="F568" s="503"/>
      <c r="G568" s="510"/>
      <c r="H568" s="685">
        <f>SUM(B568:G568)</f>
        <v>0</v>
      </c>
      <c r="I568" s="686"/>
    </row>
    <row r="569" spans="1:9" ht="12" customHeight="1" thickBot="1">
      <c r="A569" s="453"/>
      <c r="B569" s="505"/>
      <c r="C569" s="505"/>
      <c r="D569" s="505"/>
      <c r="E569" s="505"/>
      <c r="F569" s="506"/>
      <c r="G569" s="511"/>
      <c r="H569" s="687">
        <f>SUM(B569:G569)</f>
        <v>0</v>
      </c>
      <c r="I569" s="688"/>
    </row>
    <row r="570" spans="1:9" ht="12" customHeight="1" thickBot="1">
      <c r="A570" s="460" t="s">
        <v>510</v>
      </c>
      <c r="B570" s="461">
        <f aca="true" t="shared" si="128" ref="B570:I570">SUM(B565:B569)</f>
        <v>0</v>
      </c>
      <c r="C570" s="461">
        <f t="shared" si="128"/>
        <v>0</v>
      </c>
      <c r="D570" s="461">
        <f t="shared" si="128"/>
        <v>0</v>
      </c>
      <c r="E570" s="461">
        <f t="shared" si="128"/>
        <v>0</v>
      </c>
      <c r="F570" s="461">
        <f t="shared" si="128"/>
        <v>0</v>
      </c>
      <c r="G570" s="464">
        <f t="shared" si="128"/>
        <v>0</v>
      </c>
      <c r="H570" s="690">
        <f t="shared" si="128"/>
        <v>0</v>
      </c>
      <c r="I570" s="691">
        <f t="shared" si="128"/>
        <v>0</v>
      </c>
    </row>
  </sheetData>
  <sheetProtection/>
  <mergeCells count="441">
    <mergeCell ref="A10:I10"/>
    <mergeCell ref="A1:I1"/>
    <mergeCell ref="A9:I9"/>
    <mergeCell ref="A12:B12"/>
    <mergeCell ref="H13:I13"/>
    <mergeCell ref="A6:F6"/>
    <mergeCell ref="A7:F7"/>
    <mergeCell ref="C12:E12"/>
    <mergeCell ref="C15:I15"/>
    <mergeCell ref="C16:C17"/>
    <mergeCell ref="D17:F17"/>
    <mergeCell ref="G17:I17"/>
    <mergeCell ref="A32:I32"/>
    <mergeCell ref="A34:I34"/>
    <mergeCell ref="A14:A17"/>
    <mergeCell ref="B14:I14"/>
    <mergeCell ref="B15:B17"/>
    <mergeCell ref="H35:I35"/>
    <mergeCell ref="H36:I36"/>
    <mergeCell ref="H37:I37"/>
    <mergeCell ref="H38:I38"/>
    <mergeCell ref="H39:I39"/>
    <mergeCell ref="H40:I40"/>
    <mergeCell ref="H49:I49"/>
    <mergeCell ref="A50:I50"/>
    <mergeCell ref="A51:I51"/>
    <mergeCell ref="H52:I52"/>
    <mergeCell ref="H41:I41"/>
    <mergeCell ref="H42:I42"/>
    <mergeCell ref="H43:I43"/>
    <mergeCell ref="H44:I44"/>
    <mergeCell ref="H45:I45"/>
    <mergeCell ref="H46:I46"/>
    <mergeCell ref="H63:I63"/>
    <mergeCell ref="A5:F5"/>
    <mergeCell ref="H53:I53"/>
    <mergeCell ref="H54:I54"/>
    <mergeCell ref="H55:I55"/>
    <mergeCell ref="H56:I56"/>
    <mergeCell ref="H57:I57"/>
    <mergeCell ref="H58:I58"/>
    <mergeCell ref="H47:I47"/>
    <mergeCell ref="H48:I48"/>
    <mergeCell ref="H64:I64"/>
    <mergeCell ref="H65:I65"/>
    <mergeCell ref="H66:I66"/>
    <mergeCell ref="A2:I2"/>
    <mergeCell ref="H3:I3"/>
    <mergeCell ref="A4:F4"/>
    <mergeCell ref="H59:I59"/>
    <mergeCell ref="H60:I60"/>
    <mergeCell ref="H61:I61"/>
    <mergeCell ref="H62:I62"/>
    <mergeCell ref="A68:B68"/>
    <mergeCell ref="H69:I69"/>
    <mergeCell ref="A70:A73"/>
    <mergeCell ref="B70:I70"/>
    <mergeCell ref="B71:B73"/>
    <mergeCell ref="C71:I71"/>
    <mergeCell ref="C72:C73"/>
    <mergeCell ref="D73:F73"/>
    <mergeCell ref="G73:I73"/>
    <mergeCell ref="C68:F68"/>
    <mergeCell ref="A89:I89"/>
    <mergeCell ref="H90:I90"/>
    <mergeCell ref="H91:I91"/>
    <mergeCell ref="H92:I92"/>
    <mergeCell ref="H126:I126"/>
    <mergeCell ref="H93:I93"/>
    <mergeCell ref="H94:I94"/>
    <mergeCell ref="H95:I95"/>
    <mergeCell ref="H96:I96"/>
    <mergeCell ref="H97:I97"/>
    <mergeCell ref="H98:I98"/>
    <mergeCell ref="H99:I99"/>
    <mergeCell ref="H100:I100"/>
    <mergeCell ref="H101:I101"/>
    <mergeCell ref="H102:I102"/>
    <mergeCell ref="H103:I103"/>
    <mergeCell ref="H104:I104"/>
    <mergeCell ref="A105:I105"/>
    <mergeCell ref="A106:I106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18:I118"/>
    <mergeCell ref="H119:I119"/>
    <mergeCell ref="H120:I120"/>
    <mergeCell ref="H121:I121"/>
    <mergeCell ref="A125:B125"/>
    <mergeCell ref="A127:A130"/>
    <mergeCell ref="B127:I127"/>
    <mergeCell ref="B128:B130"/>
    <mergeCell ref="C128:I128"/>
    <mergeCell ref="C129:C130"/>
    <mergeCell ref="D130:F130"/>
    <mergeCell ref="G130:I130"/>
    <mergeCell ref="C125:F125"/>
    <mergeCell ref="A146:I146"/>
    <mergeCell ref="H147:I147"/>
    <mergeCell ref="H148:I148"/>
    <mergeCell ref="H149:I149"/>
    <mergeCell ref="H150:I150"/>
    <mergeCell ref="H151:I151"/>
    <mergeCell ref="H152:I152"/>
    <mergeCell ref="H153:I153"/>
    <mergeCell ref="H155:I155"/>
    <mergeCell ref="H156:I156"/>
    <mergeCell ref="H157:I157"/>
    <mergeCell ref="H154:I154"/>
    <mergeCell ref="H158:I158"/>
    <mergeCell ref="H159:I159"/>
    <mergeCell ref="H160:I160"/>
    <mergeCell ref="A162:I162"/>
    <mergeCell ref="A163:I163"/>
    <mergeCell ref="H161:I161"/>
    <mergeCell ref="H175:I175"/>
    <mergeCell ref="H164:I164"/>
    <mergeCell ref="H165:I165"/>
    <mergeCell ref="H166:I166"/>
    <mergeCell ref="H167:I167"/>
    <mergeCell ref="H168:I168"/>
    <mergeCell ref="H169:I169"/>
    <mergeCell ref="H176:I176"/>
    <mergeCell ref="H177:I177"/>
    <mergeCell ref="H178:I178"/>
    <mergeCell ref="A180:B180"/>
    <mergeCell ref="H181:I181"/>
    <mergeCell ref="H170:I170"/>
    <mergeCell ref="H171:I171"/>
    <mergeCell ref="H172:I172"/>
    <mergeCell ref="H173:I173"/>
    <mergeCell ref="H174:I174"/>
    <mergeCell ref="A182:A185"/>
    <mergeCell ref="B182:I182"/>
    <mergeCell ref="B183:B185"/>
    <mergeCell ref="C183:I183"/>
    <mergeCell ref="C184:C185"/>
    <mergeCell ref="D185:F185"/>
    <mergeCell ref="G185:I185"/>
    <mergeCell ref="A201:I201"/>
    <mergeCell ref="H202:I202"/>
    <mergeCell ref="H203:I203"/>
    <mergeCell ref="H204:I204"/>
    <mergeCell ref="H205:I205"/>
    <mergeCell ref="H206:I206"/>
    <mergeCell ref="H207:I207"/>
    <mergeCell ref="H208:I208"/>
    <mergeCell ref="H209:I209"/>
    <mergeCell ref="H210:I210"/>
    <mergeCell ref="H211:I211"/>
    <mergeCell ref="H212:I212"/>
    <mergeCell ref="H213:I213"/>
    <mergeCell ref="H214:I214"/>
    <mergeCell ref="H215:I215"/>
    <mergeCell ref="H216:I216"/>
    <mergeCell ref="A217:I217"/>
    <mergeCell ref="A218:I218"/>
    <mergeCell ref="H230:I230"/>
    <mergeCell ref="H219:I219"/>
    <mergeCell ref="H220:I220"/>
    <mergeCell ref="H221:I221"/>
    <mergeCell ref="H222:I222"/>
    <mergeCell ref="H223:I223"/>
    <mergeCell ref="H224:I224"/>
    <mergeCell ref="H231:I231"/>
    <mergeCell ref="H232:I232"/>
    <mergeCell ref="H233:I233"/>
    <mergeCell ref="A237:B237"/>
    <mergeCell ref="H238:I238"/>
    <mergeCell ref="H225:I225"/>
    <mergeCell ref="H226:I226"/>
    <mergeCell ref="H227:I227"/>
    <mergeCell ref="H228:I228"/>
    <mergeCell ref="H229:I229"/>
    <mergeCell ref="A239:A242"/>
    <mergeCell ref="B239:I239"/>
    <mergeCell ref="B240:B242"/>
    <mergeCell ref="C240:I240"/>
    <mergeCell ref="C241:C242"/>
    <mergeCell ref="D242:F242"/>
    <mergeCell ref="G242:I242"/>
    <mergeCell ref="A258:I258"/>
    <mergeCell ref="H259:I259"/>
    <mergeCell ref="H260:I260"/>
    <mergeCell ref="H261:I261"/>
    <mergeCell ref="H262:I262"/>
    <mergeCell ref="H263:I263"/>
    <mergeCell ref="H264:I264"/>
    <mergeCell ref="H265:I265"/>
    <mergeCell ref="H266:I266"/>
    <mergeCell ref="H267:I267"/>
    <mergeCell ref="H268:I268"/>
    <mergeCell ref="H269:I269"/>
    <mergeCell ref="H270:I270"/>
    <mergeCell ref="H271:I271"/>
    <mergeCell ref="H272:I272"/>
    <mergeCell ref="H273:I273"/>
    <mergeCell ref="A274:I274"/>
    <mergeCell ref="A275:I275"/>
    <mergeCell ref="H287:I287"/>
    <mergeCell ref="H276:I276"/>
    <mergeCell ref="H277:I277"/>
    <mergeCell ref="H278:I278"/>
    <mergeCell ref="H279:I279"/>
    <mergeCell ref="H280:I280"/>
    <mergeCell ref="H281:I281"/>
    <mergeCell ref="H288:I288"/>
    <mergeCell ref="H289:I289"/>
    <mergeCell ref="H290:I290"/>
    <mergeCell ref="A294:B294"/>
    <mergeCell ref="H295:I295"/>
    <mergeCell ref="H282:I282"/>
    <mergeCell ref="H283:I283"/>
    <mergeCell ref="H284:I284"/>
    <mergeCell ref="H285:I285"/>
    <mergeCell ref="H286:I286"/>
    <mergeCell ref="H319:I319"/>
    <mergeCell ref="H320:I320"/>
    <mergeCell ref="A296:A299"/>
    <mergeCell ref="B296:I296"/>
    <mergeCell ref="B297:B299"/>
    <mergeCell ref="C297:I297"/>
    <mergeCell ref="C298:C299"/>
    <mergeCell ref="D299:F299"/>
    <mergeCell ref="G299:I299"/>
    <mergeCell ref="H321:I321"/>
    <mergeCell ref="H322:I322"/>
    <mergeCell ref="H323:I323"/>
    <mergeCell ref="H324:I324"/>
    <mergeCell ref="H325:I325"/>
    <mergeCell ref="H326:I326"/>
    <mergeCell ref="H327:I327"/>
    <mergeCell ref="H328:I328"/>
    <mergeCell ref="H329:I329"/>
    <mergeCell ref="H330:I330"/>
    <mergeCell ref="A331:I331"/>
    <mergeCell ref="A332:I332"/>
    <mergeCell ref="H333:I333"/>
    <mergeCell ref="H334:I334"/>
    <mergeCell ref="H335:I335"/>
    <mergeCell ref="H336:I336"/>
    <mergeCell ref="H337:I337"/>
    <mergeCell ref="H338:I338"/>
    <mergeCell ref="H347:I347"/>
    <mergeCell ref="A350:B350"/>
    <mergeCell ref="H351:I351"/>
    <mergeCell ref="H339:I339"/>
    <mergeCell ref="H340:I340"/>
    <mergeCell ref="H341:I341"/>
    <mergeCell ref="H342:I342"/>
    <mergeCell ref="H343:I343"/>
    <mergeCell ref="H344:I344"/>
    <mergeCell ref="A352:A355"/>
    <mergeCell ref="B352:I352"/>
    <mergeCell ref="B353:B355"/>
    <mergeCell ref="C353:I353"/>
    <mergeCell ref="C354:C355"/>
    <mergeCell ref="D355:F355"/>
    <mergeCell ref="G355:I355"/>
    <mergeCell ref="A371:I371"/>
    <mergeCell ref="H372:I372"/>
    <mergeCell ref="H373:I373"/>
    <mergeCell ref="H374:I374"/>
    <mergeCell ref="H375:I375"/>
    <mergeCell ref="H376:I376"/>
    <mergeCell ref="H377:I377"/>
    <mergeCell ref="H378:I378"/>
    <mergeCell ref="H379:I379"/>
    <mergeCell ref="H380:I380"/>
    <mergeCell ref="H381:I381"/>
    <mergeCell ref="H382:I382"/>
    <mergeCell ref="H383:I383"/>
    <mergeCell ref="H384:I384"/>
    <mergeCell ref="H385:I385"/>
    <mergeCell ref="H386:I386"/>
    <mergeCell ref="A387:I387"/>
    <mergeCell ref="A388:I388"/>
    <mergeCell ref="H389:I389"/>
    <mergeCell ref="H390:I390"/>
    <mergeCell ref="H391:I391"/>
    <mergeCell ref="H392:I392"/>
    <mergeCell ref="H393:I393"/>
    <mergeCell ref="H394:I394"/>
    <mergeCell ref="H395:I395"/>
    <mergeCell ref="H396:I396"/>
    <mergeCell ref="H397:I397"/>
    <mergeCell ref="H398:I398"/>
    <mergeCell ref="H399:I399"/>
    <mergeCell ref="H400:I400"/>
    <mergeCell ref="H401:I401"/>
    <mergeCell ref="H402:I402"/>
    <mergeCell ref="H403:I403"/>
    <mergeCell ref="A406:B406"/>
    <mergeCell ref="C406:I406"/>
    <mergeCell ref="H407:I407"/>
    <mergeCell ref="A408:A411"/>
    <mergeCell ref="B408:I408"/>
    <mergeCell ref="B409:B411"/>
    <mergeCell ref="C409:I409"/>
    <mergeCell ref="C410:C411"/>
    <mergeCell ref="D411:F411"/>
    <mergeCell ref="G411:I411"/>
    <mergeCell ref="A427:I427"/>
    <mergeCell ref="H428:I428"/>
    <mergeCell ref="H429:I429"/>
    <mergeCell ref="H430:I430"/>
    <mergeCell ref="H431:I431"/>
    <mergeCell ref="H432:I432"/>
    <mergeCell ref="H433:I433"/>
    <mergeCell ref="H434:I434"/>
    <mergeCell ref="H435:I435"/>
    <mergeCell ref="H436:I436"/>
    <mergeCell ref="H437:I437"/>
    <mergeCell ref="H438:I438"/>
    <mergeCell ref="H439:I439"/>
    <mergeCell ref="H440:I440"/>
    <mergeCell ref="H441:I441"/>
    <mergeCell ref="H442:I442"/>
    <mergeCell ref="A443:I443"/>
    <mergeCell ref="A444:I444"/>
    <mergeCell ref="H445:I445"/>
    <mergeCell ref="H446:I446"/>
    <mergeCell ref="H447:I447"/>
    <mergeCell ref="H448:I448"/>
    <mergeCell ref="H449:I449"/>
    <mergeCell ref="H450:I450"/>
    <mergeCell ref="H451:I451"/>
    <mergeCell ref="H452:I452"/>
    <mergeCell ref="H453:I453"/>
    <mergeCell ref="H454:I454"/>
    <mergeCell ref="H455:I455"/>
    <mergeCell ref="H456:I456"/>
    <mergeCell ref="H457:I457"/>
    <mergeCell ref="H458:I458"/>
    <mergeCell ref="H459:I459"/>
    <mergeCell ref="A462:B462"/>
    <mergeCell ref="C462:I462"/>
    <mergeCell ref="H463:I463"/>
    <mergeCell ref="A464:A467"/>
    <mergeCell ref="B464:I464"/>
    <mergeCell ref="B465:B467"/>
    <mergeCell ref="C465:I465"/>
    <mergeCell ref="C466:C467"/>
    <mergeCell ref="D467:F467"/>
    <mergeCell ref="G467:I467"/>
    <mergeCell ref="A483:I483"/>
    <mergeCell ref="H484:I484"/>
    <mergeCell ref="H485:I485"/>
    <mergeCell ref="H486:I486"/>
    <mergeCell ref="H487:I487"/>
    <mergeCell ref="H488:I488"/>
    <mergeCell ref="H489:I489"/>
    <mergeCell ref="H490:I490"/>
    <mergeCell ref="H491:I491"/>
    <mergeCell ref="H492:I492"/>
    <mergeCell ref="H493:I493"/>
    <mergeCell ref="H494:I494"/>
    <mergeCell ref="H495:I495"/>
    <mergeCell ref="H496:I496"/>
    <mergeCell ref="H497:I497"/>
    <mergeCell ref="H498:I498"/>
    <mergeCell ref="A499:I499"/>
    <mergeCell ref="A500:I500"/>
    <mergeCell ref="H501:I501"/>
    <mergeCell ref="H502:I502"/>
    <mergeCell ref="H503:I503"/>
    <mergeCell ref="H504:I504"/>
    <mergeCell ref="H505:I505"/>
    <mergeCell ref="H506:I506"/>
    <mergeCell ref="H507:I507"/>
    <mergeCell ref="H508:I508"/>
    <mergeCell ref="H509:I509"/>
    <mergeCell ref="H510:I510"/>
    <mergeCell ref="H511:I511"/>
    <mergeCell ref="H512:I512"/>
    <mergeCell ref="H513:I513"/>
    <mergeCell ref="H514:I514"/>
    <mergeCell ref="H515:I515"/>
    <mergeCell ref="A517:B517"/>
    <mergeCell ref="C517:I517"/>
    <mergeCell ref="H518:I518"/>
    <mergeCell ref="A519:A522"/>
    <mergeCell ref="B519:I519"/>
    <mergeCell ref="B520:B522"/>
    <mergeCell ref="C520:I520"/>
    <mergeCell ref="C521:C522"/>
    <mergeCell ref="D522:F522"/>
    <mergeCell ref="G522:I522"/>
    <mergeCell ref="A538:I538"/>
    <mergeCell ref="H539:I539"/>
    <mergeCell ref="H540:I540"/>
    <mergeCell ref="H541:I541"/>
    <mergeCell ref="H542:I542"/>
    <mergeCell ref="H543:I543"/>
    <mergeCell ref="H544:I544"/>
    <mergeCell ref="H545:I545"/>
    <mergeCell ref="H546:I546"/>
    <mergeCell ref="H547:I547"/>
    <mergeCell ref="H548:I548"/>
    <mergeCell ref="H549:I549"/>
    <mergeCell ref="H550:I550"/>
    <mergeCell ref="H551:I551"/>
    <mergeCell ref="H552:I552"/>
    <mergeCell ref="H553:I553"/>
    <mergeCell ref="A554:I554"/>
    <mergeCell ref="A555:I555"/>
    <mergeCell ref="H556:I556"/>
    <mergeCell ref="H557:I557"/>
    <mergeCell ref="H558:I558"/>
    <mergeCell ref="H559:I559"/>
    <mergeCell ref="H560:I560"/>
    <mergeCell ref="H561:I561"/>
    <mergeCell ref="J1:J31"/>
    <mergeCell ref="H568:I568"/>
    <mergeCell ref="H569:I569"/>
    <mergeCell ref="H570:I570"/>
    <mergeCell ref="H562:I562"/>
    <mergeCell ref="H563:I563"/>
    <mergeCell ref="H564:I564"/>
    <mergeCell ref="H565:I565"/>
    <mergeCell ref="H566:I566"/>
    <mergeCell ref="H567:I567"/>
    <mergeCell ref="C180:F180"/>
    <mergeCell ref="C237:F237"/>
    <mergeCell ref="C294:F294"/>
    <mergeCell ref="C350:E350"/>
    <mergeCell ref="A315:I315"/>
    <mergeCell ref="H316:I316"/>
    <mergeCell ref="H317:I317"/>
    <mergeCell ref="H318:I318"/>
    <mergeCell ref="H345:I345"/>
    <mergeCell ref="H346:I346"/>
  </mergeCells>
  <printOptions horizontalCentered="1"/>
  <pageMargins left="0.3937007874015748" right="0" top="0.3937007874015748" bottom="0.3937007874015748" header="0" footer="0"/>
  <pageSetup horizontalDpi="300" verticalDpi="300" orientation="landscape" paperSize="9" scale="83" r:id="rId1"/>
  <rowBreaks count="3" manualBreakCount="3">
    <brk id="33" max="255" man="1"/>
    <brk id="67" max="255" man="1"/>
    <brk id="516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zoomScale="120" zoomScaleNormal="120" zoomScaleSheetLayoutView="100" workbookViewId="0" topLeftCell="A13">
      <pane xSplit="1" topLeftCell="B1" activePane="topRight" state="frozen"/>
      <selection pane="topLeft" activeCell="A1" sqref="A1"/>
      <selection pane="topRight" activeCell="A31" sqref="A31"/>
    </sheetView>
  </sheetViews>
  <sheetFormatPr defaultColWidth="9.375" defaultRowHeight="12.75"/>
  <cols>
    <col min="1" max="1" width="12.50390625" style="119" customWidth="1"/>
    <col min="2" max="2" width="62.00390625" style="120" customWidth="1"/>
    <col min="3" max="3" width="15.75390625" style="121" customWidth="1"/>
    <col min="4" max="7" width="14.75390625" style="121" customWidth="1"/>
    <col min="8" max="9" width="14.75390625" style="1" customWidth="1"/>
    <col min="10" max="11" width="15.75390625" style="1" customWidth="1"/>
    <col min="12" max="16384" width="9.375" style="1" customWidth="1"/>
  </cols>
  <sheetData>
    <row r="1" spans="1:11" s="313" customFormat="1" ht="16.5" customHeight="1" thickBot="1">
      <c r="A1" s="394"/>
      <c r="B1" s="807" t="str">
        <f>CONCATENATE("6.1. melléklet ",RM_ALAPADATOK!A7," ",RM_ALAPADATOK!B7," ",RM_ALAPADATOK!C7," ",RM_ALAPADATOK!D7," ",RM_ALAPADATOK!E7," ",RM_ALAPADATOK!F7," ",RM_ALAPADATOK!G7," ",RM_ALAPADATOK!H7)</f>
        <v>6.1. melléklet a 3 / 2020 ( III.11. ) önkormányzati rendelethez</v>
      </c>
      <c r="C1" s="808"/>
      <c r="D1" s="808"/>
      <c r="E1" s="808"/>
      <c r="F1" s="808"/>
      <c r="G1" s="808"/>
      <c r="H1" s="808"/>
      <c r="I1" s="808"/>
      <c r="J1" s="808"/>
      <c r="K1" s="808"/>
    </row>
    <row r="2" spans="1:11" s="314" customFormat="1" ht="15.75" thickBot="1">
      <c r="A2" s="395" t="s">
        <v>39</v>
      </c>
      <c r="B2" s="799" t="str">
        <f>CONCATENATE(RM_ALAPADATOK!A3)</f>
        <v>Bátaszék Város Önkormányzata</v>
      </c>
      <c r="C2" s="800"/>
      <c r="D2" s="800"/>
      <c r="E2" s="800"/>
      <c r="F2" s="800"/>
      <c r="G2" s="800"/>
      <c r="H2" s="800"/>
      <c r="I2" s="801"/>
      <c r="J2" s="802"/>
      <c r="K2" s="393" t="s">
        <v>476</v>
      </c>
    </row>
    <row r="3" spans="1:11" s="314" customFormat="1" ht="23.25" thickBot="1">
      <c r="A3" s="395" t="s">
        <v>114</v>
      </c>
      <c r="B3" s="803" t="s">
        <v>445</v>
      </c>
      <c r="C3" s="804"/>
      <c r="D3" s="804"/>
      <c r="E3" s="804"/>
      <c r="F3" s="804"/>
      <c r="G3" s="804"/>
      <c r="H3" s="804"/>
      <c r="I3" s="805"/>
      <c r="J3" s="806"/>
      <c r="K3" s="315" t="s">
        <v>34</v>
      </c>
    </row>
    <row r="4" spans="1:11" s="316" customFormat="1" ht="15.75" customHeight="1" thickBot="1">
      <c r="A4" s="396"/>
      <c r="B4" s="396"/>
      <c r="C4" s="397"/>
      <c r="D4" s="397"/>
      <c r="E4" s="397"/>
      <c r="F4" s="397"/>
      <c r="G4" s="397"/>
      <c r="H4" s="398"/>
      <c r="I4" s="398"/>
      <c r="J4" s="398"/>
      <c r="K4" s="399" t="str">
        <f>CONCATENATE('RM_2.2.sz.mell.'!I2)</f>
        <v>ezer forintban!</v>
      </c>
    </row>
    <row r="5" spans="1:11" ht="40.5" customHeight="1" thickBot="1">
      <c r="A5" s="400" t="s">
        <v>115</v>
      </c>
      <c r="B5" s="388" t="s">
        <v>424</v>
      </c>
      <c r="C5" s="287" t="str">
        <f>CONCATENATE('RM_1.1.sz.mell.'!C9:K9)</f>
        <v>Eredeti
előirányzat</v>
      </c>
      <c r="D5" s="288" t="str">
        <f>CONCATENATE('RM_1.1.sz.mell.'!D9)</f>
        <v>1. sz. módosítás </v>
      </c>
      <c r="E5" s="288" t="str">
        <f>CONCATENATE('RM_1.1.sz.mell.'!E9)</f>
        <v>2. sz. módosítás </v>
      </c>
      <c r="F5" s="288" t="str">
        <f>CONCATENATE('RM_1.1.sz.mell.'!F9)</f>
        <v>3. sz. módosítás </v>
      </c>
      <c r="G5" s="288" t="str">
        <f>CONCATENATE('RM_1.1.sz.mell.'!G9)</f>
        <v>4. sz. módosítás </v>
      </c>
      <c r="H5" s="288" t="str">
        <f>CONCATENATE('RM_1.1.sz.mell.'!H9)</f>
        <v>5. sz. módosítás </v>
      </c>
      <c r="I5" s="288" t="str">
        <f>CONCATENATE('RM_1.1.sz.mell.'!I9)</f>
        <v>6. sz. módosítás </v>
      </c>
      <c r="J5" s="288" t="s">
        <v>431</v>
      </c>
      <c r="K5" s="289" t="s">
        <v>666</v>
      </c>
    </row>
    <row r="6" spans="1:11" s="40" customFormat="1" ht="12.75" customHeight="1" thickBot="1">
      <c r="A6" s="389" t="s">
        <v>343</v>
      </c>
      <c r="B6" s="390" t="s">
        <v>344</v>
      </c>
      <c r="C6" s="401" t="s">
        <v>345</v>
      </c>
      <c r="D6" s="401" t="s">
        <v>347</v>
      </c>
      <c r="E6" s="402" t="s">
        <v>346</v>
      </c>
      <c r="F6" s="402" t="s">
        <v>348</v>
      </c>
      <c r="G6" s="402" t="s">
        <v>349</v>
      </c>
      <c r="H6" s="402" t="s">
        <v>350</v>
      </c>
      <c r="I6" s="402" t="s">
        <v>436</v>
      </c>
      <c r="J6" s="402" t="s">
        <v>437</v>
      </c>
      <c r="K6" s="392" t="s">
        <v>438</v>
      </c>
    </row>
    <row r="7" spans="1:11" s="40" customFormat="1" ht="15.75" customHeight="1" thickBot="1">
      <c r="A7" s="796" t="s">
        <v>35</v>
      </c>
      <c r="B7" s="797"/>
      <c r="C7" s="797"/>
      <c r="D7" s="797"/>
      <c r="E7" s="797"/>
      <c r="F7" s="797"/>
      <c r="G7" s="797"/>
      <c r="H7" s="797"/>
      <c r="I7" s="797"/>
      <c r="J7" s="797"/>
      <c r="K7" s="798"/>
    </row>
    <row r="8" spans="1:11" s="40" customFormat="1" ht="12" customHeight="1" thickBot="1">
      <c r="A8" s="24" t="s">
        <v>3</v>
      </c>
      <c r="B8" s="18" t="s">
        <v>137</v>
      </c>
      <c r="C8" s="126">
        <v>490507</v>
      </c>
      <c r="D8" s="192">
        <v>5226</v>
      </c>
      <c r="E8" s="192">
        <f aca="true" t="shared" si="0" ref="E8:K8">+E9+E10+E11+E12+E13+E14</f>
        <v>25465</v>
      </c>
      <c r="F8" s="192">
        <f t="shared" si="0"/>
        <v>5819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 t="shared" si="0"/>
        <v>36510</v>
      </c>
      <c r="K8" s="251">
        <f t="shared" si="0"/>
        <v>527017</v>
      </c>
    </row>
    <row r="9" spans="1:11" s="42" customFormat="1" ht="12" customHeight="1">
      <c r="A9" s="153" t="s">
        <v>58</v>
      </c>
      <c r="B9" s="139" t="s">
        <v>138</v>
      </c>
      <c r="C9" s="128">
        <v>153238</v>
      </c>
      <c r="D9" s="193"/>
      <c r="E9" s="193">
        <v>688</v>
      </c>
      <c r="F9" s="193"/>
      <c r="G9" s="193"/>
      <c r="H9" s="193"/>
      <c r="I9" s="128"/>
      <c r="J9" s="167">
        <f>D9+E9+F9+G9+H9+I9</f>
        <v>688</v>
      </c>
      <c r="K9" s="252">
        <f aca="true" t="shared" si="1" ref="K9:K14">C9+J9</f>
        <v>153926</v>
      </c>
    </row>
    <row r="10" spans="1:11" s="43" customFormat="1" ht="12" customHeight="1">
      <c r="A10" s="154" t="s">
        <v>59</v>
      </c>
      <c r="B10" s="140" t="s">
        <v>139</v>
      </c>
      <c r="C10" s="128">
        <v>181299</v>
      </c>
      <c r="D10" s="194"/>
      <c r="E10" s="194">
        <v>15277</v>
      </c>
      <c r="F10" s="194">
        <v>1573</v>
      </c>
      <c r="G10" s="194"/>
      <c r="H10" s="194"/>
      <c r="I10" s="127"/>
      <c r="J10" s="167">
        <f aca="true" t="shared" si="2" ref="J10:J64">D10+E10+F10+G10+H10+I10</f>
        <v>16850</v>
      </c>
      <c r="K10" s="252">
        <f t="shared" si="1"/>
        <v>198149</v>
      </c>
    </row>
    <row r="11" spans="1:11" s="43" customFormat="1" ht="12" customHeight="1">
      <c r="A11" s="154" t="s">
        <v>60</v>
      </c>
      <c r="B11" s="140" t="s">
        <v>140</v>
      </c>
      <c r="C11" s="128">
        <v>147837</v>
      </c>
      <c r="D11" s="194">
        <v>4745</v>
      </c>
      <c r="E11" s="194">
        <v>5092</v>
      </c>
      <c r="F11" s="194">
        <v>3813</v>
      </c>
      <c r="G11" s="194"/>
      <c r="H11" s="194"/>
      <c r="I11" s="127"/>
      <c r="J11" s="167">
        <f t="shared" si="2"/>
        <v>13650</v>
      </c>
      <c r="K11" s="252">
        <f t="shared" si="1"/>
        <v>161487</v>
      </c>
    </row>
    <row r="12" spans="1:11" s="43" customFormat="1" ht="12" customHeight="1">
      <c r="A12" s="154" t="s">
        <v>61</v>
      </c>
      <c r="B12" s="140" t="s">
        <v>141</v>
      </c>
      <c r="C12" s="128">
        <v>8133</v>
      </c>
      <c r="D12" s="194">
        <v>300</v>
      </c>
      <c r="E12" s="194">
        <v>4359</v>
      </c>
      <c r="F12" s="194">
        <v>117</v>
      </c>
      <c r="G12" s="194"/>
      <c r="H12" s="194"/>
      <c r="I12" s="127"/>
      <c r="J12" s="167">
        <f t="shared" si="2"/>
        <v>4776</v>
      </c>
      <c r="K12" s="252">
        <f t="shared" si="1"/>
        <v>12909</v>
      </c>
    </row>
    <row r="13" spans="1:11" s="43" customFormat="1" ht="12" customHeight="1">
      <c r="A13" s="154" t="s">
        <v>78</v>
      </c>
      <c r="B13" s="140" t="s">
        <v>351</v>
      </c>
      <c r="C13" s="128"/>
      <c r="D13" s="194">
        <v>181</v>
      </c>
      <c r="E13" s="194">
        <v>49</v>
      </c>
      <c r="F13" s="194">
        <v>316</v>
      </c>
      <c r="G13" s="194"/>
      <c r="H13" s="194"/>
      <c r="I13" s="127"/>
      <c r="J13" s="167">
        <f t="shared" si="2"/>
        <v>546</v>
      </c>
      <c r="K13" s="252">
        <f t="shared" si="1"/>
        <v>546</v>
      </c>
    </row>
    <row r="14" spans="1:11" s="42" customFormat="1" ht="12" customHeight="1" thickBot="1">
      <c r="A14" s="155" t="s">
        <v>62</v>
      </c>
      <c r="B14" s="141" t="s">
        <v>289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>
      <c r="A15" s="24" t="s">
        <v>4</v>
      </c>
      <c r="B15" s="69" t="s">
        <v>142</v>
      </c>
      <c r="C15" s="126">
        <v>87921</v>
      </c>
      <c r="D15" s="192">
        <v>0</v>
      </c>
      <c r="E15" s="192">
        <f aca="true" t="shared" si="3" ref="E15:K15">+E16+E17+E18+E19+E20</f>
        <v>3441</v>
      </c>
      <c r="F15" s="192">
        <f t="shared" si="3"/>
        <v>38235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41676</v>
      </c>
      <c r="K15" s="251">
        <f t="shared" si="3"/>
        <v>129597</v>
      </c>
    </row>
    <row r="16" spans="1:11" s="42" customFormat="1" ht="12" customHeight="1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aca="true" t="shared" si="4" ref="K16:K21">C16+J16</f>
        <v>0</v>
      </c>
    </row>
    <row r="17" spans="1:11" s="42" customFormat="1" ht="12" customHeight="1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6">
        <f t="shared" si="2"/>
        <v>0</v>
      </c>
      <c r="K17" s="253">
        <f t="shared" si="4"/>
        <v>0</v>
      </c>
    </row>
    <row r="18" spans="1:11" s="42" customFormat="1" ht="12" customHeight="1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6">
        <f t="shared" si="2"/>
        <v>0</v>
      </c>
      <c r="K18" s="253">
        <f t="shared" si="4"/>
        <v>0</v>
      </c>
    </row>
    <row r="19" spans="1:11" s="42" customFormat="1" ht="12" customHeight="1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6">
        <f t="shared" si="2"/>
        <v>0</v>
      </c>
      <c r="K19" s="253">
        <f t="shared" si="4"/>
        <v>0</v>
      </c>
    </row>
    <row r="20" spans="1:11" s="42" customFormat="1" ht="12" customHeight="1">
      <c r="A20" s="154" t="s">
        <v>68</v>
      </c>
      <c r="B20" s="140" t="s">
        <v>145</v>
      </c>
      <c r="C20" s="128">
        <v>87921</v>
      </c>
      <c r="D20" s="194"/>
      <c r="E20" s="194">
        <v>3441</v>
      </c>
      <c r="F20" s="194">
        <v>38235</v>
      </c>
      <c r="G20" s="194"/>
      <c r="H20" s="194"/>
      <c r="I20" s="127"/>
      <c r="J20" s="276">
        <f t="shared" si="2"/>
        <v>41676</v>
      </c>
      <c r="K20" s="253">
        <f t="shared" si="4"/>
        <v>129597</v>
      </c>
    </row>
    <row r="21" spans="1:11" s="43" customFormat="1" ht="12" customHeight="1" thickBot="1">
      <c r="A21" s="155" t="s">
        <v>74</v>
      </c>
      <c r="B21" s="141" t="s">
        <v>146</v>
      </c>
      <c r="C21" s="128">
        <v>18268</v>
      </c>
      <c r="D21" s="195"/>
      <c r="E21" s="195"/>
      <c r="F21" s="195">
        <v>9595</v>
      </c>
      <c r="G21" s="195"/>
      <c r="H21" s="195"/>
      <c r="I21" s="129"/>
      <c r="J21" s="277">
        <f t="shared" si="2"/>
        <v>9595</v>
      </c>
      <c r="K21" s="254">
        <f t="shared" si="4"/>
        <v>27863</v>
      </c>
    </row>
    <row r="22" spans="1:11" s="43" customFormat="1" ht="12" customHeight="1" thickBot="1">
      <c r="A22" s="24" t="s">
        <v>5</v>
      </c>
      <c r="B22" s="18" t="s">
        <v>147</v>
      </c>
      <c r="C22" s="126">
        <v>114542</v>
      </c>
      <c r="D22" s="192">
        <v>0</v>
      </c>
      <c r="E22" s="192">
        <f aca="true" t="shared" si="5" ref="E22:K22">+E23+E24+E25+E26+E27</f>
        <v>0</v>
      </c>
      <c r="F22" s="192">
        <f t="shared" si="5"/>
        <v>108261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108261</v>
      </c>
      <c r="K22" s="251">
        <f t="shared" si="5"/>
        <v>222803</v>
      </c>
    </row>
    <row r="23" spans="1:11" s="43" customFormat="1" ht="12" customHeight="1">
      <c r="A23" s="153" t="s">
        <v>47</v>
      </c>
      <c r="B23" s="139" t="s">
        <v>148</v>
      </c>
      <c r="C23" s="128"/>
      <c r="D23" s="193"/>
      <c r="E23" s="193"/>
      <c r="F23" s="193">
        <v>16758</v>
      </c>
      <c r="G23" s="193"/>
      <c r="H23" s="193"/>
      <c r="I23" s="128"/>
      <c r="J23" s="167">
        <f t="shared" si="2"/>
        <v>16758</v>
      </c>
      <c r="K23" s="252">
        <f aca="true" t="shared" si="6" ref="K23:K28">C23+J23</f>
        <v>16758</v>
      </c>
    </row>
    <row r="24" spans="1:11" s="42" customFormat="1" ht="12" customHeight="1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6">
        <f t="shared" si="2"/>
        <v>0</v>
      </c>
      <c r="K24" s="253">
        <f t="shared" si="6"/>
        <v>0</v>
      </c>
    </row>
    <row r="25" spans="1:11" s="43" customFormat="1" ht="12" customHeight="1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6">
        <f t="shared" si="2"/>
        <v>0</v>
      </c>
      <c r="K25" s="253">
        <f t="shared" si="6"/>
        <v>0</v>
      </c>
    </row>
    <row r="26" spans="1:11" s="43" customFormat="1" ht="12" customHeight="1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6">
        <f t="shared" si="2"/>
        <v>0</v>
      </c>
      <c r="K26" s="253">
        <f t="shared" si="6"/>
        <v>0</v>
      </c>
    </row>
    <row r="27" spans="1:11" s="43" customFormat="1" ht="12" customHeight="1">
      <c r="A27" s="154" t="s">
        <v>89</v>
      </c>
      <c r="B27" s="140" t="s">
        <v>150</v>
      </c>
      <c r="C27" s="127">
        <v>114542</v>
      </c>
      <c r="D27" s="194"/>
      <c r="E27" s="194"/>
      <c r="F27" s="194">
        <v>91503</v>
      </c>
      <c r="G27" s="194"/>
      <c r="H27" s="194"/>
      <c r="I27" s="127"/>
      <c r="J27" s="276">
        <f t="shared" si="2"/>
        <v>91503</v>
      </c>
      <c r="K27" s="253">
        <f t="shared" si="6"/>
        <v>206045</v>
      </c>
    </row>
    <row r="28" spans="1:11" s="43" customFormat="1" ht="12" customHeight="1" thickBot="1">
      <c r="A28" s="155" t="s">
        <v>90</v>
      </c>
      <c r="B28" s="141" t="s">
        <v>151</v>
      </c>
      <c r="C28" s="129">
        <v>94542</v>
      </c>
      <c r="D28" s="195"/>
      <c r="E28" s="195"/>
      <c r="F28" s="195">
        <v>81241</v>
      </c>
      <c r="G28" s="195"/>
      <c r="H28" s="195"/>
      <c r="I28" s="129"/>
      <c r="J28" s="277">
        <f t="shared" si="2"/>
        <v>81241</v>
      </c>
      <c r="K28" s="254">
        <f t="shared" si="6"/>
        <v>175783</v>
      </c>
    </row>
    <row r="29" spans="1:11" s="43" customFormat="1" ht="12" customHeight="1" thickBot="1">
      <c r="A29" s="24" t="s">
        <v>91</v>
      </c>
      <c r="B29" s="18" t="s">
        <v>417</v>
      </c>
      <c r="C29" s="132">
        <v>354800</v>
      </c>
      <c r="D29" s="132">
        <v>-21000</v>
      </c>
      <c r="E29" s="132">
        <f aca="true" t="shared" si="7" ref="E29:K29">+E30+E31+E32+E33+E34+E35+E36</f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-21000</v>
      </c>
      <c r="K29" s="255">
        <f t="shared" si="7"/>
        <v>333800</v>
      </c>
    </row>
    <row r="30" spans="1:11" s="43" customFormat="1" ht="12" customHeight="1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aca="true" t="shared" si="8" ref="K30:K36">C30+J30</f>
        <v>0</v>
      </c>
    </row>
    <row r="31" spans="1:11" s="43" customFormat="1" ht="12" customHeight="1">
      <c r="A31" s="154" t="s">
        <v>153</v>
      </c>
      <c r="B31" s="139" t="str">
        <f>'RM_1.1.sz.mell.'!B34</f>
        <v>Magánszemélyek kommunális adója</v>
      </c>
      <c r="C31" s="127">
        <v>32000</v>
      </c>
      <c r="D31" s="127"/>
      <c r="E31" s="127"/>
      <c r="F31" s="127"/>
      <c r="G31" s="127"/>
      <c r="H31" s="127"/>
      <c r="I31" s="127"/>
      <c r="J31" s="276">
        <f t="shared" si="2"/>
        <v>0</v>
      </c>
      <c r="K31" s="253">
        <f t="shared" si="8"/>
        <v>32000</v>
      </c>
    </row>
    <row r="32" spans="1:11" s="43" customFormat="1" ht="12" customHeight="1">
      <c r="A32" s="154" t="s">
        <v>154</v>
      </c>
      <c r="B32" s="139" t="str">
        <f>'RM_1.1.sz.mell.'!B35</f>
        <v>Iparűzési adó</v>
      </c>
      <c r="C32" s="127">
        <v>300000</v>
      </c>
      <c r="D32" s="127"/>
      <c r="E32" s="127"/>
      <c r="F32" s="127"/>
      <c r="G32" s="127"/>
      <c r="H32" s="127"/>
      <c r="I32" s="127"/>
      <c r="J32" s="276">
        <f t="shared" si="2"/>
        <v>0</v>
      </c>
      <c r="K32" s="253">
        <f t="shared" si="8"/>
        <v>300000</v>
      </c>
    </row>
    <row r="33" spans="1:11" s="43" customFormat="1" ht="12" customHeight="1">
      <c r="A33" s="154" t="s">
        <v>155</v>
      </c>
      <c r="B33" s="139" t="str">
        <f>'RM_1.1.sz.mell.'!B36</f>
        <v>Talajterhelési díj</v>
      </c>
      <c r="C33" s="127">
        <v>200</v>
      </c>
      <c r="D33" s="127"/>
      <c r="E33" s="127"/>
      <c r="F33" s="127"/>
      <c r="G33" s="127"/>
      <c r="H33" s="127"/>
      <c r="I33" s="127"/>
      <c r="J33" s="276">
        <f t="shared" si="2"/>
        <v>0</v>
      </c>
      <c r="K33" s="253">
        <f t="shared" si="8"/>
        <v>200</v>
      </c>
    </row>
    <row r="34" spans="1:11" s="43" customFormat="1" ht="12" customHeight="1">
      <c r="A34" s="154" t="s">
        <v>414</v>
      </c>
      <c r="B34" s="139" t="str">
        <f>'RM_1.1.sz.mell.'!B37</f>
        <v>Gépjárműadó</v>
      </c>
      <c r="C34" s="127">
        <v>21000</v>
      </c>
      <c r="D34" s="127">
        <v>-21000</v>
      </c>
      <c r="E34" s="127"/>
      <c r="F34" s="127"/>
      <c r="G34" s="127"/>
      <c r="H34" s="127"/>
      <c r="I34" s="127"/>
      <c r="J34" s="276">
        <f t="shared" si="2"/>
        <v>-21000</v>
      </c>
      <c r="K34" s="253">
        <f t="shared" si="8"/>
        <v>0</v>
      </c>
    </row>
    <row r="35" spans="1:11" s="43" customFormat="1" ht="12" customHeight="1">
      <c r="A35" s="154" t="s">
        <v>415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6">
        <f t="shared" si="2"/>
        <v>0</v>
      </c>
      <c r="K35" s="253">
        <f t="shared" si="8"/>
        <v>0</v>
      </c>
    </row>
    <row r="36" spans="1:11" s="43" customFormat="1" ht="12" customHeight="1" thickBot="1">
      <c r="A36" s="155" t="s">
        <v>416</v>
      </c>
      <c r="B36" s="139" t="str">
        <f>'RM_1.1.sz.mell.'!B39</f>
        <v>Egyéb adók</v>
      </c>
      <c r="C36" s="129">
        <v>1600</v>
      </c>
      <c r="D36" s="129"/>
      <c r="E36" s="129"/>
      <c r="F36" s="129"/>
      <c r="G36" s="129"/>
      <c r="H36" s="129"/>
      <c r="I36" s="129"/>
      <c r="J36" s="277">
        <f t="shared" si="2"/>
        <v>0</v>
      </c>
      <c r="K36" s="254">
        <f t="shared" si="8"/>
        <v>1600</v>
      </c>
    </row>
    <row r="37" spans="1:11" s="43" customFormat="1" ht="12" customHeight="1" thickBot="1">
      <c r="A37" s="24" t="s">
        <v>7</v>
      </c>
      <c r="B37" s="18" t="s">
        <v>290</v>
      </c>
      <c r="C37" s="126">
        <v>125270</v>
      </c>
      <c r="D37" s="192">
        <v>0</v>
      </c>
      <c r="E37" s="192">
        <f aca="true" t="shared" si="9" ref="E37:K37">SUM(E38:E48)</f>
        <v>2806</v>
      </c>
      <c r="F37" s="192">
        <f t="shared" si="9"/>
        <v>850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3656</v>
      </c>
      <c r="K37" s="251">
        <f t="shared" si="9"/>
        <v>128926</v>
      </c>
    </row>
    <row r="38" spans="1:11" s="43" customFormat="1" ht="12" customHeight="1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aca="true" t="shared" si="10" ref="K38:K48">C38+J38</f>
        <v>0</v>
      </c>
    </row>
    <row r="39" spans="1:11" s="43" customFormat="1" ht="12" customHeight="1">
      <c r="A39" s="154" t="s">
        <v>52</v>
      </c>
      <c r="B39" s="140" t="s">
        <v>160</v>
      </c>
      <c r="C39" s="127">
        <v>12000</v>
      </c>
      <c r="D39" s="194"/>
      <c r="E39" s="194">
        <v>1897</v>
      </c>
      <c r="F39" s="194"/>
      <c r="G39" s="194"/>
      <c r="H39" s="194"/>
      <c r="I39" s="127"/>
      <c r="J39" s="276">
        <f t="shared" si="2"/>
        <v>1897</v>
      </c>
      <c r="K39" s="253">
        <f t="shared" si="10"/>
        <v>13897</v>
      </c>
    </row>
    <row r="40" spans="1:11" s="43" customFormat="1" ht="12" customHeight="1">
      <c r="A40" s="154" t="s">
        <v>53</v>
      </c>
      <c r="B40" s="140" t="s">
        <v>161</v>
      </c>
      <c r="C40" s="127">
        <v>1080</v>
      </c>
      <c r="D40" s="194"/>
      <c r="E40" s="194"/>
      <c r="F40" s="194"/>
      <c r="G40" s="194"/>
      <c r="H40" s="194"/>
      <c r="I40" s="127"/>
      <c r="J40" s="276">
        <f t="shared" si="2"/>
        <v>0</v>
      </c>
      <c r="K40" s="253">
        <f t="shared" si="10"/>
        <v>1080</v>
      </c>
    </row>
    <row r="41" spans="1:11" s="43" customFormat="1" ht="12" customHeight="1">
      <c r="A41" s="154" t="s">
        <v>93</v>
      </c>
      <c r="B41" s="140" t="s">
        <v>162</v>
      </c>
      <c r="C41" s="127">
        <v>8520</v>
      </c>
      <c r="D41" s="194"/>
      <c r="E41" s="194"/>
      <c r="F41" s="194"/>
      <c r="G41" s="194"/>
      <c r="H41" s="194"/>
      <c r="I41" s="127"/>
      <c r="J41" s="276">
        <f t="shared" si="2"/>
        <v>0</v>
      </c>
      <c r="K41" s="253">
        <f t="shared" si="10"/>
        <v>8520</v>
      </c>
    </row>
    <row r="42" spans="1:11" s="43" customFormat="1" ht="12" customHeight="1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6">
        <f t="shared" si="2"/>
        <v>0</v>
      </c>
      <c r="K42" s="253">
        <f t="shared" si="10"/>
        <v>0</v>
      </c>
    </row>
    <row r="43" spans="1:11" s="43" customFormat="1" ht="12" customHeight="1">
      <c r="A43" s="154" t="s">
        <v>95</v>
      </c>
      <c r="B43" s="140" t="s">
        <v>164</v>
      </c>
      <c r="C43" s="127">
        <v>8941</v>
      </c>
      <c r="D43" s="194"/>
      <c r="E43" s="194">
        <v>406</v>
      </c>
      <c r="F43" s="194">
        <v>850</v>
      </c>
      <c r="G43" s="194"/>
      <c r="H43" s="194"/>
      <c r="I43" s="127"/>
      <c r="J43" s="276">
        <f t="shared" si="2"/>
        <v>1256</v>
      </c>
      <c r="K43" s="253">
        <f t="shared" si="10"/>
        <v>10197</v>
      </c>
    </row>
    <row r="44" spans="1:11" s="43" customFormat="1" ht="12" customHeight="1">
      <c r="A44" s="154" t="s">
        <v>96</v>
      </c>
      <c r="B44" s="140" t="s">
        <v>165</v>
      </c>
      <c r="C44" s="127">
        <v>94729</v>
      </c>
      <c r="D44" s="194"/>
      <c r="E44" s="194">
        <v>503</v>
      </c>
      <c r="F44" s="194"/>
      <c r="G44" s="194"/>
      <c r="H44" s="194"/>
      <c r="I44" s="127"/>
      <c r="J44" s="276">
        <f t="shared" si="2"/>
        <v>503</v>
      </c>
      <c r="K44" s="253">
        <f t="shared" si="10"/>
        <v>95232</v>
      </c>
    </row>
    <row r="45" spans="1:11" s="43" customFormat="1" ht="12" customHeight="1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6">
        <f t="shared" si="2"/>
        <v>0</v>
      </c>
      <c r="K45" s="253">
        <f t="shared" si="10"/>
        <v>0</v>
      </c>
    </row>
    <row r="46" spans="1:11" s="43" customFormat="1" ht="12" customHeight="1">
      <c r="A46" s="154" t="s">
        <v>157</v>
      </c>
      <c r="B46" s="140" t="s">
        <v>167</v>
      </c>
      <c r="C46" s="130"/>
      <c r="D46" s="217"/>
      <c r="E46" s="217"/>
      <c r="F46" s="217"/>
      <c r="G46" s="217"/>
      <c r="H46" s="217"/>
      <c r="I46" s="130"/>
      <c r="J46" s="274">
        <f t="shared" si="2"/>
        <v>0</v>
      </c>
      <c r="K46" s="256">
        <f t="shared" si="10"/>
        <v>0</v>
      </c>
    </row>
    <row r="47" spans="1:11" s="43" customFormat="1" ht="12" customHeight="1">
      <c r="A47" s="155" t="s">
        <v>158</v>
      </c>
      <c r="B47" s="141" t="s">
        <v>292</v>
      </c>
      <c r="C47" s="131"/>
      <c r="D47" s="218"/>
      <c r="E47" s="218"/>
      <c r="F47" s="218"/>
      <c r="G47" s="218"/>
      <c r="H47" s="218"/>
      <c r="I47" s="131"/>
      <c r="J47" s="280">
        <f t="shared" si="2"/>
        <v>0</v>
      </c>
      <c r="K47" s="257">
        <f t="shared" si="10"/>
        <v>0</v>
      </c>
    </row>
    <row r="48" spans="1:11" s="43" customFormat="1" ht="12" customHeight="1" thickBot="1">
      <c r="A48" s="155" t="s">
        <v>291</v>
      </c>
      <c r="B48" s="141" t="s">
        <v>168</v>
      </c>
      <c r="C48" s="131"/>
      <c r="D48" s="218"/>
      <c r="E48" s="218"/>
      <c r="F48" s="218"/>
      <c r="G48" s="218"/>
      <c r="H48" s="218"/>
      <c r="I48" s="131"/>
      <c r="J48" s="280">
        <f t="shared" si="2"/>
        <v>0</v>
      </c>
      <c r="K48" s="257">
        <f t="shared" si="10"/>
        <v>0</v>
      </c>
    </row>
    <row r="49" spans="1:11" s="43" customFormat="1" ht="12" customHeight="1" thickBot="1">
      <c r="A49" s="24" t="s">
        <v>8</v>
      </c>
      <c r="B49" s="18" t="s">
        <v>169</v>
      </c>
      <c r="C49" s="126">
        <v>9512</v>
      </c>
      <c r="D49" s="192">
        <v>0</v>
      </c>
      <c r="E49" s="192">
        <f aca="true" t="shared" si="11" ref="E49:K49">SUM(E50:E54)</f>
        <v>-394</v>
      </c>
      <c r="F49" s="192">
        <f t="shared" si="11"/>
        <v>-850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-1244</v>
      </c>
      <c r="K49" s="251">
        <f t="shared" si="11"/>
        <v>8268</v>
      </c>
    </row>
    <row r="50" spans="1:11" s="43" customFormat="1" ht="12" customHeight="1">
      <c r="A50" s="153" t="s">
        <v>54</v>
      </c>
      <c r="B50" s="139" t="s">
        <v>173</v>
      </c>
      <c r="C50" s="168"/>
      <c r="D50" s="219"/>
      <c r="E50" s="219"/>
      <c r="F50" s="219"/>
      <c r="G50" s="219"/>
      <c r="H50" s="219"/>
      <c r="I50" s="168"/>
      <c r="J50" s="271">
        <f t="shared" si="2"/>
        <v>0</v>
      </c>
      <c r="K50" s="258">
        <f>C50+J50</f>
        <v>0</v>
      </c>
    </row>
    <row r="51" spans="1:11" s="43" customFormat="1" ht="12" customHeight="1">
      <c r="A51" s="154" t="s">
        <v>55</v>
      </c>
      <c r="B51" s="140" t="s">
        <v>174</v>
      </c>
      <c r="C51" s="130"/>
      <c r="D51" s="217"/>
      <c r="E51" s="217"/>
      <c r="F51" s="217"/>
      <c r="G51" s="217"/>
      <c r="H51" s="217"/>
      <c r="I51" s="130"/>
      <c r="J51" s="274">
        <f t="shared" si="2"/>
        <v>0</v>
      </c>
      <c r="K51" s="256">
        <f>C51+J51</f>
        <v>0</v>
      </c>
    </row>
    <row r="52" spans="1:11" s="43" customFormat="1" ht="12" customHeight="1">
      <c r="A52" s="154" t="s">
        <v>170</v>
      </c>
      <c r="B52" s="140" t="s">
        <v>175</v>
      </c>
      <c r="C52" s="130">
        <v>9512</v>
      </c>
      <c r="D52" s="217"/>
      <c r="E52" s="217">
        <v>-394</v>
      </c>
      <c r="F52" s="217">
        <v>-850</v>
      </c>
      <c r="G52" s="217"/>
      <c r="H52" s="217"/>
      <c r="I52" s="130"/>
      <c r="J52" s="274">
        <f t="shared" si="2"/>
        <v>-1244</v>
      </c>
      <c r="K52" s="256">
        <f>C52+J52</f>
        <v>8268</v>
      </c>
    </row>
    <row r="53" spans="1:11" s="43" customFormat="1" ht="12" customHeight="1">
      <c r="A53" s="154" t="s">
        <v>171</v>
      </c>
      <c r="B53" s="140" t="s">
        <v>176</v>
      </c>
      <c r="C53" s="130"/>
      <c r="D53" s="217"/>
      <c r="E53" s="217"/>
      <c r="F53" s="217"/>
      <c r="G53" s="217"/>
      <c r="H53" s="217"/>
      <c r="I53" s="130"/>
      <c r="J53" s="274">
        <f t="shared" si="2"/>
        <v>0</v>
      </c>
      <c r="K53" s="256">
        <f>C53+J53</f>
        <v>0</v>
      </c>
    </row>
    <row r="54" spans="1:11" s="43" customFormat="1" ht="12" customHeight="1" thickBot="1">
      <c r="A54" s="163" t="s">
        <v>172</v>
      </c>
      <c r="B54" s="312" t="s">
        <v>177</v>
      </c>
      <c r="C54" s="250"/>
      <c r="D54" s="220"/>
      <c r="E54" s="220"/>
      <c r="F54" s="220"/>
      <c r="G54" s="220"/>
      <c r="H54" s="220"/>
      <c r="I54" s="250"/>
      <c r="J54" s="273">
        <f t="shared" si="2"/>
        <v>0</v>
      </c>
      <c r="K54" s="269">
        <f>C54+J54</f>
        <v>0</v>
      </c>
    </row>
    <row r="55" spans="1:11" s="43" customFormat="1" ht="12" customHeight="1" thickBot="1">
      <c r="A55" s="24" t="s">
        <v>98</v>
      </c>
      <c r="B55" s="18" t="s">
        <v>178</v>
      </c>
      <c r="C55" s="126">
        <v>0</v>
      </c>
      <c r="D55" s="192">
        <v>488</v>
      </c>
      <c r="E55" s="192">
        <f aca="true" t="shared" si="12" ref="E55:K55">SUM(E56:E58)</f>
        <v>1829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2317</v>
      </c>
      <c r="K55" s="251">
        <f t="shared" si="12"/>
        <v>2317</v>
      </c>
    </row>
    <row r="56" spans="1:11" s="43" customFormat="1" ht="12" customHeight="1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6">
        <f t="shared" si="2"/>
        <v>0</v>
      </c>
      <c r="K57" s="253">
        <f>C57+J57</f>
        <v>0</v>
      </c>
    </row>
    <row r="58" spans="1:11" s="43" customFormat="1" ht="12" customHeight="1">
      <c r="A58" s="154" t="s">
        <v>182</v>
      </c>
      <c r="B58" s="140" t="s">
        <v>180</v>
      </c>
      <c r="C58" s="127"/>
      <c r="D58" s="194">
        <v>488</v>
      </c>
      <c r="E58" s="194">
        <v>1829</v>
      </c>
      <c r="F58" s="194"/>
      <c r="G58" s="194"/>
      <c r="H58" s="194"/>
      <c r="I58" s="127"/>
      <c r="J58" s="276">
        <f t="shared" si="2"/>
        <v>2317</v>
      </c>
      <c r="K58" s="253">
        <f>C58+J58</f>
        <v>2317</v>
      </c>
    </row>
    <row r="59" spans="1:11" s="43" customFormat="1" ht="12" customHeight="1" thickBot="1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7">
        <f t="shared" si="2"/>
        <v>0</v>
      </c>
      <c r="K59" s="254">
        <f>C59+J59</f>
        <v>0</v>
      </c>
    </row>
    <row r="60" spans="1:11" s="43" customFormat="1" ht="12" customHeight="1" thickBot="1">
      <c r="A60" s="24" t="s">
        <v>10</v>
      </c>
      <c r="B60" s="69" t="s">
        <v>184</v>
      </c>
      <c r="C60" s="126">
        <v>4650</v>
      </c>
      <c r="D60" s="192">
        <v>24689</v>
      </c>
      <c r="E60" s="192">
        <f aca="true" t="shared" si="13" ref="E60:K60">SUM(E61:E63)</f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24689</v>
      </c>
      <c r="K60" s="251">
        <f t="shared" si="13"/>
        <v>29339</v>
      </c>
    </row>
    <row r="61" spans="1:11" s="43" customFormat="1" ht="12" customHeight="1">
      <c r="A61" s="153" t="s">
        <v>99</v>
      </c>
      <c r="B61" s="139" t="s">
        <v>186</v>
      </c>
      <c r="C61" s="130"/>
      <c r="D61" s="217"/>
      <c r="E61" s="217"/>
      <c r="F61" s="217"/>
      <c r="G61" s="217"/>
      <c r="H61" s="217"/>
      <c r="I61" s="130"/>
      <c r="J61" s="274">
        <f t="shared" si="2"/>
        <v>0</v>
      </c>
      <c r="K61" s="256">
        <f>C61+J61</f>
        <v>0</v>
      </c>
    </row>
    <row r="62" spans="1:11" s="43" customFormat="1" ht="12" customHeight="1">
      <c r="A62" s="154" t="s">
        <v>100</v>
      </c>
      <c r="B62" s="140" t="s">
        <v>286</v>
      </c>
      <c r="C62" s="130"/>
      <c r="D62" s="217"/>
      <c r="E62" s="217"/>
      <c r="F62" s="217"/>
      <c r="G62" s="217"/>
      <c r="H62" s="217"/>
      <c r="I62" s="130"/>
      <c r="J62" s="274">
        <f t="shared" si="2"/>
        <v>0</v>
      </c>
      <c r="K62" s="256">
        <f>C62+J62</f>
        <v>0</v>
      </c>
    </row>
    <row r="63" spans="1:11" s="43" customFormat="1" ht="12" customHeight="1">
      <c r="A63" s="154" t="s">
        <v>120</v>
      </c>
      <c r="B63" s="140" t="s">
        <v>187</v>
      </c>
      <c r="C63" s="130">
        <v>4650</v>
      </c>
      <c r="D63" s="217">
        <v>24689</v>
      </c>
      <c r="E63" s="217"/>
      <c r="F63" s="217"/>
      <c r="G63" s="217"/>
      <c r="H63" s="217"/>
      <c r="I63" s="130"/>
      <c r="J63" s="274">
        <f t="shared" si="2"/>
        <v>24689</v>
      </c>
      <c r="K63" s="256">
        <f>C63+J63</f>
        <v>29339</v>
      </c>
    </row>
    <row r="64" spans="1:11" s="43" customFormat="1" ht="12" customHeight="1" thickBot="1">
      <c r="A64" s="155" t="s">
        <v>185</v>
      </c>
      <c r="B64" s="141" t="s">
        <v>188</v>
      </c>
      <c r="C64" s="130"/>
      <c r="D64" s="217"/>
      <c r="E64" s="217"/>
      <c r="F64" s="217"/>
      <c r="G64" s="217"/>
      <c r="H64" s="217"/>
      <c r="I64" s="130"/>
      <c r="J64" s="274">
        <f t="shared" si="2"/>
        <v>0</v>
      </c>
      <c r="K64" s="256">
        <f>C64+J64</f>
        <v>0</v>
      </c>
    </row>
    <row r="65" spans="1:11" s="43" customFormat="1" ht="12" customHeight="1" thickBot="1">
      <c r="A65" s="24" t="s">
        <v>11</v>
      </c>
      <c r="B65" s="18" t="s">
        <v>189</v>
      </c>
      <c r="C65" s="132">
        <v>1187202</v>
      </c>
      <c r="D65" s="196">
        <v>9403</v>
      </c>
      <c r="E65" s="196">
        <f aca="true" t="shared" si="14" ref="E65:K65">+E8+E15+E22+E29+E37+E49+E55+E60</f>
        <v>33147</v>
      </c>
      <c r="F65" s="196">
        <f t="shared" si="14"/>
        <v>152315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194865</v>
      </c>
      <c r="K65" s="255">
        <f t="shared" si="14"/>
        <v>1382067</v>
      </c>
    </row>
    <row r="66" spans="1:11" s="43" customFormat="1" ht="12" customHeight="1" thickBot="1">
      <c r="A66" s="156" t="s">
        <v>276</v>
      </c>
      <c r="B66" s="69" t="s">
        <v>191</v>
      </c>
      <c r="C66" s="126">
        <v>0</v>
      </c>
      <c r="D66" s="192">
        <v>0</v>
      </c>
      <c r="E66" s="192">
        <f aca="true" t="shared" si="15" ref="E66:K66">SUM(E67:E69)</f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>
      <c r="A67" s="153" t="s">
        <v>219</v>
      </c>
      <c r="B67" s="139" t="s">
        <v>192</v>
      </c>
      <c r="C67" s="130"/>
      <c r="D67" s="217"/>
      <c r="E67" s="217"/>
      <c r="F67" s="217"/>
      <c r="G67" s="217"/>
      <c r="H67" s="217"/>
      <c r="I67" s="130"/>
      <c r="J67" s="274">
        <f>D67+E67+F67+G67+H67+I67</f>
        <v>0</v>
      </c>
      <c r="K67" s="256">
        <f>C67+J67</f>
        <v>0</v>
      </c>
    </row>
    <row r="68" spans="1:11" s="43" customFormat="1" ht="12" customHeight="1">
      <c r="A68" s="154" t="s">
        <v>228</v>
      </c>
      <c r="B68" s="140" t="s">
        <v>193</v>
      </c>
      <c r="C68" s="130"/>
      <c r="D68" s="217"/>
      <c r="E68" s="217"/>
      <c r="F68" s="217"/>
      <c r="G68" s="217"/>
      <c r="H68" s="217"/>
      <c r="I68" s="130"/>
      <c r="J68" s="274">
        <f>D68+E68+F68+G68+H68+I68</f>
        <v>0</v>
      </c>
      <c r="K68" s="256">
        <f>C68+J68</f>
        <v>0</v>
      </c>
    </row>
    <row r="69" spans="1:11" s="43" customFormat="1" ht="12" customHeight="1" thickBot="1">
      <c r="A69" s="163" t="s">
        <v>229</v>
      </c>
      <c r="B69" s="268" t="s">
        <v>194</v>
      </c>
      <c r="C69" s="250"/>
      <c r="D69" s="220"/>
      <c r="E69" s="220"/>
      <c r="F69" s="220"/>
      <c r="G69" s="220"/>
      <c r="H69" s="220"/>
      <c r="I69" s="250"/>
      <c r="J69" s="273">
        <f>D69+E69+F69+G69+H69+I69</f>
        <v>0</v>
      </c>
      <c r="K69" s="269">
        <f>C69+J69</f>
        <v>0</v>
      </c>
    </row>
    <row r="70" spans="1:11" s="43" customFormat="1" ht="12" customHeight="1" thickBot="1">
      <c r="A70" s="156" t="s">
        <v>195</v>
      </c>
      <c r="B70" s="69" t="s">
        <v>196</v>
      </c>
      <c r="C70" s="126">
        <v>0</v>
      </c>
      <c r="D70" s="126">
        <v>0</v>
      </c>
      <c r="E70" s="126">
        <f aca="true" t="shared" si="16" ref="E70:K70">SUM(E71:E74)</f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4">
        <f>D71+E71+F71+G71+H71+I71</f>
        <v>0</v>
      </c>
      <c r="K71" s="256">
        <f>C71+J71</f>
        <v>0</v>
      </c>
    </row>
    <row r="72" spans="1:11" s="43" customFormat="1" ht="12" customHeight="1">
      <c r="A72" s="154" t="s">
        <v>80</v>
      </c>
      <c r="B72" s="243" t="s">
        <v>428</v>
      </c>
      <c r="C72" s="130"/>
      <c r="D72" s="130"/>
      <c r="E72" s="130"/>
      <c r="F72" s="130"/>
      <c r="G72" s="130"/>
      <c r="H72" s="130"/>
      <c r="I72" s="130"/>
      <c r="J72" s="274">
        <f>D72+E72+F72+G72+H72+I72</f>
        <v>0</v>
      </c>
      <c r="K72" s="256">
        <f>C72+J72</f>
        <v>0</v>
      </c>
    </row>
    <row r="73" spans="1:11" s="43" customFormat="1" ht="12" customHeight="1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4">
        <f>D73+E73+F73+G73+H73+I73</f>
        <v>0</v>
      </c>
      <c r="K73" s="256">
        <f>C73+J73</f>
        <v>0</v>
      </c>
    </row>
    <row r="74" spans="1:11" s="43" customFormat="1" ht="12" customHeight="1" thickBot="1">
      <c r="A74" s="155" t="s">
        <v>221</v>
      </c>
      <c r="B74" s="244" t="s">
        <v>429</v>
      </c>
      <c r="C74" s="130"/>
      <c r="D74" s="130"/>
      <c r="E74" s="130"/>
      <c r="F74" s="130"/>
      <c r="G74" s="130"/>
      <c r="H74" s="130"/>
      <c r="I74" s="130"/>
      <c r="J74" s="274">
        <f>D74+E74+F74+G74+H74+I74</f>
        <v>0</v>
      </c>
      <c r="K74" s="256">
        <f>C74+J74</f>
        <v>0</v>
      </c>
    </row>
    <row r="75" spans="1:11" s="43" customFormat="1" ht="12" customHeight="1" thickBot="1">
      <c r="A75" s="156" t="s">
        <v>199</v>
      </c>
      <c r="B75" s="69" t="s">
        <v>200</v>
      </c>
      <c r="C75" s="126">
        <v>510016</v>
      </c>
      <c r="D75" s="126">
        <v>0</v>
      </c>
      <c r="E75" s="126">
        <f aca="true" t="shared" si="17" ref="E75:K75">SUM(E76:E77)</f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510016</v>
      </c>
    </row>
    <row r="76" spans="1:11" s="43" customFormat="1" ht="12" customHeight="1">
      <c r="A76" s="153" t="s">
        <v>222</v>
      </c>
      <c r="B76" s="139" t="s">
        <v>201</v>
      </c>
      <c r="C76" s="130">
        <v>510016</v>
      </c>
      <c r="D76" s="130"/>
      <c r="E76" s="130"/>
      <c r="F76" s="130"/>
      <c r="G76" s="130"/>
      <c r="H76" s="130"/>
      <c r="I76" s="130"/>
      <c r="J76" s="274">
        <f>D76+E76+F76+G76+H76+I76</f>
        <v>0</v>
      </c>
      <c r="K76" s="256">
        <f>C76+J76</f>
        <v>510016</v>
      </c>
    </row>
    <row r="77" spans="1:11" s="43" customFormat="1" ht="12" customHeight="1" thickBot="1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4">
        <f>D77+E77+F77+G77+H77+I77</f>
        <v>0</v>
      </c>
      <c r="K77" s="256">
        <f>C77+J77</f>
        <v>0</v>
      </c>
    </row>
    <row r="78" spans="1:11" s="42" customFormat="1" ht="12" customHeight="1" thickBot="1">
      <c r="A78" s="156" t="s">
        <v>203</v>
      </c>
      <c r="B78" s="69" t="s">
        <v>204</v>
      </c>
      <c r="C78" s="126">
        <v>0</v>
      </c>
      <c r="D78" s="126">
        <v>682</v>
      </c>
      <c r="E78" s="126">
        <f aca="true" t="shared" si="18" ref="E78:K78">SUM(E79:E81)</f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682</v>
      </c>
      <c r="K78" s="251">
        <f t="shared" si="18"/>
        <v>682</v>
      </c>
    </row>
    <row r="79" spans="1:11" s="43" customFormat="1" ht="12" customHeight="1">
      <c r="A79" s="153" t="s">
        <v>224</v>
      </c>
      <c r="B79" s="139" t="s">
        <v>205</v>
      </c>
      <c r="C79" s="130"/>
      <c r="D79" s="130">
        <v>682</v>
      </c>
      <c r="E79" s="130"/>
      <c r="F79" s="130"/>
      <c r="G79" s="130"/>
      <c r="H79" s="130"/>
      <c r="I79" s="130"/>
      <c r="J79" s="274">
        <f>D79+E79+F79+G79+H79+I79</f>
        <v>682</v>
      </c>
      <c r="K79" s="256">
        <f>C79+J79</f>
        <v>682</v>
      </c>
    </row>
    <row r="80" spans="1:11" s="43" customFormat="1" ht="12" customHeight="1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4">
        <f>D80+E80+F80+G80+H80+I80</f>
        <v>0</v>
      </c>
      <c r="K80" s="256">
        <f>C80+J80</f>
        <v>0</v>
      </c>
    </row>
    <row r="81" spans="1:11" s="43" customFormat="1" ht="12" customHeight="1" thickBot="1">
      <c r="A81" s="155" t="s">
        <v>226</v>
      </c>
      <c r="B81" s="245" t="s">
        <v>430</v>
      </c>
      <c r="C81" s="130"/>
      <c r="D81" s="130"/>
      <c r="E81" s="130"/>
      <c r="F81" s="130"/>
      <c r="G81" s="130"/>
      <c r="H81" s="130"/>
      <c r="I81" s="130"/>
      <c r="J81" s="274">
        <f>D81+E81+F81+G81+H81+I81</f>
        <v>0</v>
      </c>
      <c r="K81" s="256">
        <f>C81+J81</f>
        <v>0</v>
      </c>
    </row>
    <row r="82" spans="1:11" s="43" customFormat="1" ht="12" customHeight="1" thickBot="1">
      <c r="A82" s="156" t="s">
        <v>207</v>
      </c>
      <c r="B82" s="69" t="s">
        <v>227</v>
      </c>
      <c r="C82" s="126">
        <v>0</v>
      </c>
      <c r="D82" s="126">
        <v>0</v>
      </c>
      <c r="E82" s="126">
        <f aca="true" t="shared" si="19" ref="E82:K82">SUM(E83:E86)</f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4">
        <f aca="true" t="shared" si="20" ref="J83:J88">D83+E83+F83+G83+H83+I83</f>
        <v>0</v>
      </c>
      <c r="K83" s="256">
        <f aca="true" t="shared" si="21" ref="K83:K88">C83+J83</f>
        <v>0</v>
      </c>
    </row>
    <row r="84" spans="1:11" s="43" customFormat="1" ht="12" customHeight="1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4">
        <f t="shared" si="20"/>
        <v>0</v>
      </c>
      <c r="K84" s="256">
        <f t="shared" si="21"/>
        <v>0</v>
      </c>
    </row>
    <row r="85" spans="1:11" s="43" customFormat="1" ht="12" customHeight="1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4">
        <f t="shared" si="20"/>
        <v>0</v>
      </c>
      <c r="K85" s="256">
        <f t="shared" si="21"/>
        <v>0</v>
      </c>
    </row>
    <row r="86" spans="1:11" s="42" customFormat="1" ht="12" customHeight="1" thickBot="1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4">
        <f t="shared" si="20"/>
        <v>0</v>
      </c>
      <c r="K86" s="256">
        <f t="shared" si="21"/>
        <v>0</v>
      </c>
    </row>
    <row r="87" spans="1:11" s="42" customFormat="1" ht="12" customHeight="1" thickBot="1">
      <c r="A87" s="156" t="s">
        <v>216</v>
      </c>
      <c r="B87" s="69" t="s">
        <v>331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>
      <c r="A88" s="156" t="s">
        <v>352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>
      <c r="A89" s="156" t="s">
        <v>353</v>
      </c>
      <c r="B89" s="69" t="s">
        <v>334</v>
      </c>
      <c r="C89" s="132">
        <v>510016</v>
      </c>
      <c r="D89" s="132">
        <v>682</v>
      </c>
      <c r="E89" s="132">
        <f aca="true" t="shared" si="22" ref="E89:K89">+E66+E70+E75+E78+E82+E88+E87</f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682</v>
      </c>
      <c r="K89" s="255">
        <f t="shared" si="22"/>
        <v>510698</v>
      </c>
    </row>
    <row r="90" spans="1:11" s="42" customFormat="1" ht="12" customHeight="1" thickBot="1">
      <c r="A90" s="160" t="s">
        <v>354</v>
      </c>
      <c r="B90" s="317" t="s">
        <v>355</v>
      </c>
      <c r="C90" s="132">
        <v>1697218</v>
      </c>
      <c r="D90" s="132">
        <v>10085</v>
      </c>
      <c r="E90" s="132">
        <f aca="true" t="shared" si="23" ref="E90:K90">+E65+E89</f>
        <v>33147</v>
      </c>
      <c r="F90" s="132">
        <f t="shared" si="23"/>
        <v>152315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195547</v>
      </c>
      <c r="K90" s="255">
        <f t="shared" si="23"/>
        <v>1892765</v>
      </c>
    </row>
    <row r="91" spans="1:7" s="43" customFormat="1" ht="15" customHeight="1" thickBot="1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>
      <c r="A92" s="796" t="s">
        <v>36</v>
      </c>
      <c r="B92" s="797"/>
      <c r="C92" s="797"/>
      <c r="D92" s="797"/>
      <c r="E92" s="797"/>
      <c r="F92" s="797"/>
      <c r="G92" s="797"/>
      <c r="H92" s="797"/>
      <c r="I92" s="797"/>
      <c r="J92" s="797"/>
      <c r="K92" s="798"/>
    </row>
    <row r="93" spans="1:11" s="44" customFormat="1" ht="12" customHeight="1" thickBot="1">
      <c r="A93" s="133" t="s">
        <v>3</v>
      </c>
      <c r="B93" s="23" t="s">
        <v>359</v>
      </c>
      <c r="C93" s="125">
        <v>998505</v>
      </c>
      <c r="D93" s="259">
        <f aca="true" t="shared" si="24" ref="D93:J93">+D94+D95+D96+D97+D98+D111</f>
        <v>39478</v>
      </c>
      <c r="E93" s="259">
        <f t="shared" si="24"/>
        <v>21491</v>
      </c>
      <c r="F93" s="259">
        <f t="shared" si="24"/>
        <v>29851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90820</v>
      </c>
      <c r="K93" s="262">
        <f>+K94+K95+K96+K97+K98+K111</f>
        <v>1089325</v>
      </c>
    </row>
    <row r="94" spans="1:11" ht="12" customHeight="1">
      <c r="A94" s="161" t="s">
        <v>58</v>
      </c>
      <c r="B94" s="7" t="s">
        <v>32</v>
      </c>
      <c r="C94" s="185">
        <v>35190</v>
      </c>
      <c r="D94" s="260">
        <v>-1033</v>
      </c>
      <c r="E94" s="260">
        <v>2546</v>
      </c>
      <c r="F94" s="260"/>
      <c r="G94" s="260"/>
      <c r="H94" s="260"/>
      <c r="I94" s="185"/>
      <c r="J94" s="275">
        <f aca="true" t="shared" si="25" ref="J94:J112">D94+E94+F94+G94+H94+I94</f>
        <v>1513</v>
      </c>
      <c r="K94" s="263">
        <f aca="true" t="shared" si="26" ref="K94:K113">C94+J94</f>
        <v>36703</v>
      </c>
    </row>
    <row r="95" spans="1:11" ht="12" customHeight="1">
      <c r="A95" s="154" t="s">
        <v>59</v>
      </c>
      <c r="B95" s="5" t="s">
        <v>101</v>
      </c>
      <c r="C95" s="127">
        <v>5915</v>
      </c>
      <c r="D95" s="127">
        <v>-169</v>
      </c>
      <c r="E95" s="127">
        <v>394</v>
      </c>
      <c r="F95" s="127"/>
      <c r="G95" s="127"/>
      <c r="H95" s="127"/>
      <c r="I95" s="127"/>
      <c r="J95" s="276">
        <f t="shared" si="25"/>
        <v>225</v>
      </c>
      <c r="K95" s="253">
        <f t="shared" si="26"/>
        <v>6140</v>
      </c>
    </row>
    <row r="96" spans="1:11" ht="12" customHeight="1">
      <c r="A96" s="154" t="s">
        <v>60</v>
      </c>
      <c r="B96" s="5" t="s">
        <v>77</v>
      </c>
      <c r="C96" s="129">
        <v>252154</v>
      </c>
      <c r="D96" s="129">
        <v>8511</v>
      </c>
      <c r="E96" s="129">
        <v>-5072</v>
      </c>
      <c r="F96" s="129">
        <v>11956</v>
      </c>
      <c r="G96" s="129"/>
      <c r="H96" s="127"/>
      <c r="I96" s="129"/>
      <c r="J96" s="277">
        <f t="shared" si="25"/>
        <v>15395</v>
      </c>
      <c r="K96" s="254">
        <f t="shared" si="26"/>
        <v>267549</v>
      </c>
    </row>
    <row r="97" spans="1:11" ht="12" customHeight="1">
      <c r="A97" s="154" t="s">
        <v>61</v>
      </c>
      <c r="B97" s="8" t="s">
        <v>102</v>
      </c>
      <c r="C97" s="129">
        <v>15800</v>
      </c>
      <c r="D97" s="129"/>
      <c r="E97" s="129">
        <v>-572</v>
      </c>
      <c r="F97" s="129">
        <v>870</v>
      </c>
      <c r="G97" s="129"/>
      <c r="H97" s="129"/>
      <c r="I97" s="129"/>
      <c r="J97" s="277">
        <f t="shared" si="25"/>
        <v>298</v>
      </c>
      <c r="K97" s="254">
        <f t="shared" si="26"/>
        <v>16098</v>
      </c>
    </row>
    <row r="98" spans="1:11" ht="12" customHeight="1">
      <c r="A98" s="154" t="s">
        <v>69</v>
      </c>
      <c r="B98" s="16" t="s">
        <v>103</v>
      </c>
      <c r="C98" s="129">
        <v>586189</v>
      </c>
      <c r="D98" s="129">
        <v>19055</v>
      </c>
      <c r="E98" s="129">
        <f>SUM(E99:E110)</f>
        <v>24399</v>
      </c>
      <c r="F98" s="129">
        <v>-1504</v>
      </c>
      <c r="G98" s="129"/>
      <c r="H98" s="129"/>
      <c r="I98" s="129"/>
      <c r="J98" s="277">
        <f t="shared" si="25"/>
        <v>41950</v>
      </c>
      <c r="K98" s="254">
        <f t="shared" si="26"/>
        <v>628139</v>
      </c>
    </row>
    <row r="99" spans="1:11" ht="12" customHeight="1">
      <c r="A99" s="154" t="s">
        <v>62</v>
      </c>
      <c r="B99" s="5" t="s">
        <v>356</v>
      </c>
      <c r="C99" s="129">
        <v>1822</v>
      </c>
      <c r="D99" s="129">
        <v>788</v>
      </c>
      <c r="E99" s="129"/>
      <c r="F99" s="129"/>
      <c r="G99" s="129"/>
      <c r="H99" s="129"/>
      <c r="I99" s="129"/>
      <c r="J99" s="277">
        <f t="shared" si="25"/>
        <v>788</v>
      </c>
      <c r="K99" s="254">
        <f t="shared" si="26"/>
        <v>2610</v>
      </c>
    </row>
    <row r="100" spans="1:11" ht="12" customHeight="1">
      <c r="A100" s="154" t="s">
        <v>63</v>
      </c>
      <c r="B100" s="50" t="s">
        <v>297</v>
      </c>
      <c r="C100" s="129"/>
      <c r="D100" s="129"/>
      <c r="E100" s="129"/>
      <c r="F100" s="129"/>
      <c r="G100" s="129"/>
      <c r="H100" s="129"/>
      <c r="I100" s="129"/>
      <c r="J100" s="277">
        <f t="shared" si="25"/>
        <v>0</v>
      </c>
      <c r="K100" s="254">
        <f t="shared" si="26"/>
        <v>0</v>
      </c>
    </row>
    <row r="101" spans="1:11" ht="12" customHeight="1">
      <c r="A101" s="154" t="s">
        <v>70</v>
      </c>
      <c r="B101" s="50" t="s">
        <v>296</v>
      </c>
      <c r="C101" s="129"/>
      <c r="D101" s="129"/>
      <c r="E101" s="129"/>
      <c r="F101" s="129"/>
      <c r="G101" s="129"/>
      <c r="H101" s="129"/>
      <c r="I101" s="129"/>
      <c r="J101" s="277">
        <f t="shared" si="25"/>
        <v>0</v>
      </c>
      <c r="K101" s="254">
        <f t="shared" si="26"/>
        <v>0</v>
      </c>
    </row>
    <row r="102" spans="1:11" ht="12" customHeight="1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7">
        <f t="shared" si="25"/>
        <v>0</v>
      </c>
      <c r="K102" s="254">
        <f t="shared" si="26"/>
        <v>0</v>
      </c>
    </row>
    <row r="103" spans="1:11" ht="12" customHeight="1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7">
        <f t="shared" si="25"/>
        <v>0</v>
      </c>
      <c r="K103" s="254">
        <f t="shared" si="26"/>
        <v>0</v>
      </c>
    </row>
    <row r="104" spans="1:11" ht="12" customHeight="1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7">
        <f t="shared" si="25"/>
        <v>0</v>
      </c>
      <c r="K104" s="254">
        <f t="shared" si="26"/>
        <v>0</v>
      </c>
    </row>
    <row r="105" spans="1:11" ht="12" customHeight="1">
      <c r="A105" s="154" t="s">
        <v>75</v>
      </c>
      <c r="B105" s="50" t="s">
        <v>236</v>
      </c>
      <c r="C105" s="129">
        <v>407457</v>
      </c>
      <c r="D105" s="129">
        <v>4869</v>
      </c>
      <c r="E105" s="129">
        <v>20979</v>
      </c>
      <c r="F105" s="129">
        <v>-714</v>
      </c>
      <c r="G105" s="129"/>
      <c r="H105" s="129"/>
      <c r="I105" s="129"/>
      <c r="J105" s="277">
        <f t="shared" si="25"/>
        <v>25134</v>
      </c>
      <c r="K105" s="254">
        <f t="shared" si="26"/>
        <v>432591</v>
      </c>
    </row>
    <row r="106" spans="1:11" ht="12" customHeight="1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7">
        <f t="shared" si="25"/>
        <v>0</v>
      </c>
      <c r="K106" s="254">
        <f t="shared" si="26"/>
        <v>0</v>
      </c>
    </row>
    <row r="107" spans="1:11" ht="12" customHeight="1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7">
        <f t="shared" si="25"/>
        <v>0</v>
      </c>
      <c r="K107" s="254">
        <f t="shared" si="26"/>
        <v>0</v>
      </c>
    </row>
    <row r="108" spans="1:11" ht="12" customHeight="1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7">
        <f t="shared" si="25"/>
        <v>0</v>
      </c>
      <c r="K108" s="254">
        <f t="shared" si="26"/>
        <v>0</v>
      </c>
    </row>
    <row r="109" spans="1:11" ht="12" customHeight="1">
      <c r="A109" s="154" t="s">
        <v>294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7">
        <f t="shared" si="25"/>
        <v>0</v>
      </c>
      <c r="K109" s="254">
        <f t="shared" si="26"/>
        <v>0</v>
      </c>
    </row>
    <row r="110" spans="1:11" ht="12" customHeight="1">
      <c r="A110" s="154" t="s">
        <v>295</v>
      </c>
      <c r="B110" s="51" t="s">
        <v>241</v>
      </c>
      <c r="C110" s="127">
        <v>176910</v>
      </c>
      <c r="D110" s="127">
        <v>13398</v>
      </c>
      <c r="E110" s="127">
        <v>3420</v>
      </c>
      <c r="F110" s="127">
        <v>-790</v>
      </c>
      <c r="G110" s="127"/>
      <c r="H110" s="127"/>
      <c r="I110" s="127"/>
      <c r="J110" s="276">
        <f t="shared" si="25"/>
        <v>16028</v>
      </c>
      <c r="K110" s="253">
        <f t="shared" si="26"/>
        <v>192938</v>
      </c>
    </row>
    <row r="111" spans="1:11" ht="12" customHeight="1">
      <c r="A111" s="154" t="s">
        <v>299</v>
      </c>
      <c r="B111" s="8" t="s">
        <v>33</v>
      </c>
      <c r="C111" s="127">
        <v>103257</v>
      </c>
      <c r="D111" s="127">
        <v>13114</v>
      </c>
      <c r="E111" s="127">
        <f>SUM(E112:E113)</f>
        <v>-204</v>
      </c>
      <c r="F111" s="127">
        <v>18529</v>
      </c>
      <c r="G111" s="127"/>
      <c r="H111" s="127"/>
      <c r="I111" s="127"/>
      <c r="J111" s="276">
        <f t="shared" si="25"/>
        <v>31439</v>
      </c>
      <c r="K111" s="253">
        <f t="shared" si="26"/>
        <v>134696</v>
      </c>
    </row>
    <row r="112" spans="1:11" ht="12" customHeight="1">
      <c r="A112" s="155" t="s">
        <v>300</v>
      </c>
      <c r="B112" s="5" t="s">
        <v>357</v>
      </c>
      <c r="C112" s="129">
        <v>15302</v>
      </c>
      <c r="D112" s="129">
        <v>-8040</v>
      </c>
      <c r="E112" s="129">
        <v>-2110</v>
      </c>
      <c r="F112" s="129">
        <v>6467</v>
      </c>
      <c r="G112" s="129"/>
      <c r="H112" s="129"/>
      <c r="I112" s="129"/>
      <c r="J112" s="277">
        <f t="shared" si="25"/>
        <v>-3683</v>
      </c>
      <c r="K112" s="254">
        <f t="shared" si="26"/>
        <v>11619</v>
      </c>
    </row>
    <row r="113" spans="1:11" ht="12" customHeight="1" thickBot="1">
      <c r="A113" s="163" t="s">
        <v>301</v>
      </c>
      <c r="B113" s="53" t="s">
        <v>358</v>
      </c>
      <c r="C113" s="186">
        <v>87955</v>
      </c>
      <c r="D113" s="186">
        <v>21154</v>
      </c>
      <c r="E113" s="186">
        <v>1906</v>
      </c>
      <c r="F113" s="186">
        <v>12062</v>
      </c>
      <c r="G113" s="186"/>
      <c r="H113" s="186"/>
      <c r="I113" s="186"/>
      <c r="J113" s="278">
        <f>D113+E113+F113+G113+H113+I113</f>
        <v>35122</v>
      </c>
      <c r="K113" s="264">
        <f t="shared" si="26"/>
        <v>123077</v>
      </c>
    </row>
    <row r="114" spans="1:11" ht="12" customHeight="1" thickBot="1">
      <c r="A114" s="24" t="s">
        <v>4</v>
      </c>
      <c r="B114" s="22" t="s">
        <v>242</v>
      </c>
      <c r="C114" s="126">
        <v>485556</v>
      </c>
      <c r="D114" s="126">
        <v>-30032</v>
      </c>
      <c r="E114" s="126">
        <f aca="true" t="shared" si="27" ref="E114:K114">+E115+E117+E119</f>
        <v>9627</v>
      </c>
      <c r="F114" s="126">
        <f t="shared" si="27"/>
        <v>122383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101978</v>
      </c>
      <c r="K114" s="251">
        <f t="shared" si="27"/>
        <v>587534</v>
      </c>
    </row>
    <row r="115" spans="1:11" ht="12" customHeight="1">
      <c r="A115" s="153" t="s">
        <v>64</v>
      </c>
      <c r="B115" s="5" t="s">
        <v>119</v>
      </c>
      <c r="C115" s="128">
        <v>411967</v>
      </c>
      <c r="D115" s="128">
        <v>-3532</v>
      </c>
      <c r="E115" s="128"/>
      <c r="F115" s="128">
        <v>94682</v>
      </c>
      <c r="G115" s="128"/>
      <c r="H115" s="128"/>
      <c r="I115" s="128"/>
      <c r="J115" s="167">
        <f aca="true" t="shared" si="28" ref="J115:J127">D115+E115+F115+G115+H115+I115</f>
        <v>91150</v>
      </c>
      <c r="K115" s="252">
        <f aca="true" t="shared" si="29" ref="K115:K127">C115+J115</f>
        <v>503117</v>
      </c>
    </row>
    <row r="116" spans="1:11" ht="12" customHeight="1">
      <c r="A116" s="153" t="s">
        <v>65</v>
      </c>
      <c r="B116" s="9" t="s">
        <v>246</v>
      </c>
      <c r="C116" s="128">
        <v>389591</v>
      </c>
      <c r="D116" s="128"/>
      <c r="E116" s="128"/>
      <c r="F116" s="128">
        <v>81241</v>
      </c>
      <c r="G116" s="128"/>
      <c r="H116" s="128"/>
      <c r="I116" s="128"/>
      <c r="J116" s="167">
        <f t="shared" si="28"/>
        <v>81241</v>
      </c>
      <c r="K116" s="252">
        <f t="shared" si="29"/>
        <v>470832</v>
      </c>
    </row>
    <row r="117" spans="1:11" ht="12" customHeight="1">
      <c r="A117" s="153" t="s">
        <v>66</v>
      </c>
      <c r="B117" s="9" t="s">
        <v>105</v>
      </c>
      <c r="C117" s="127">
        <v>64400</v>
      </c>
      <c r="D117" s="127">
        <v>-26500</v>
      </c>
      <c r="E117" s="127">
        <v>9627</v>
      </c>
      <c r="F117" s="127">
        <v>1590</v>
      </c>
      <c r="G117" s="127"/>
      <c r="H117" s="127"/>
      <c r="I117" s="127"/>
      <c r="J117" s="276">
        <f t="shared" si="28"/>
        <v>-15283</v>
      </c>
      <c r="K117" s="253">
        <f t="shared" si="29"/>
        <v>49117</v>
      </c>
    </row>
    <row r="118" spans="1:11" ht="12" customHeight="1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6">
        <f t="shared" si="28"/>
        <v>0</v>
      </c>
      <c r="K118" s="253">
        <f t="shared" si="29"/>
        <v>0</v>
      </c>
    </row>
    <row r="119" spans="1:11" ht="12" customHeight="1">
      <c r="A119" s="153" t="s">
        <v>68</v>
      </c>
      <c r="B119" s="71" t="s">
        <v>121</v>
      </c>
      <c r="C119" s="127">
        <v>9189</v>
      </c>
      <c r="D119" s="127"/>
      <c r="E119" s="127"/>
      <c r="F119" s="127">
        <v>26111</v>
      </c>
      <c r="G119" s="127"/>
      <c r="H119" s="127"/>
      <c r="I119" s="127"/>
      <c r="J119" s="276">
        <f t="shared" si="28"/>
        <v>26111</v>
      </c>
      <c r="K119" s="253">
        <f t="shared" si="29"/>
        <v>35300</v>
      </c>
    </row>
    <row r="120" spans="1:11" ht="12" customHeight="1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6">
        <f t="shared" si="28"/>
        <v>0</v>
      </c>
      <c r="K120" s="253">
        <f t="shared" si="29"/>
        <v>0</v>
      </c>
    </row>
    <row r="121" spans="1:11" ht="12" customHeight="1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6">
        <f t="shared" si="28"/>
        <v>0</v>
      </c>
      <c r="K121" s="253">
        <f t="shared" si="29"/>
        <v>0</v>
      </c>
    </row>
    <row r="122" spans="1:11" ht="12" customHeight="1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6">
        <f t="shared" si="28"/>
        <v>0</v>
      </c>
      <c r="K122" s="253">
        <f t="shared" si="29"/>
        <v>0</v>
      </c>
    </row>
    <row r="123" spans="1:11" ht="12" customHeight="1">
      <c r="A123" s="153" t="s">
        <v>107</v>
      </c>
      <c r="B123" s="51" t="s">
        <v>251</v>
      </c>
      <c r="C123" s="127">
        <v>5457</v>
      </c>
      <c r="D123" s="127"/>
      <c r="E123" s="127"/>
      <c r="F123" s="127"/>
      <c r="G123" s="127"/>
      <c r="H123" s="127"/>
      <c r="I123" s="127"/>
      <c r="J123" s="276">
        <f t="shared" si="28"/>
        <v>0</v>
      </c>
      <c r="K123" s="253">
        <f t="shared" si="29"/>
        <v>5457</v>
      </c>
    </row>
    <row r="124" spans="1:11" ht="12" customHeight="1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6">
        <f t="shared" si="28"/>
        <v>0</v>
      </c>
      <c r="K124" s="253">
        <f t="shared" si="29"/>
        <v>0</v>
      </c>
    </row>
    <row r="125" spans="1:11" ht="12" customHeight="1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6">
        <f t="shared" si="28"/>
        <v>0</v>
      </c>
      <c r="K125" s="253">
        <f t="shared" si="29"/>
        <v>0</v>
      </c>
    </row>
    <row r="126" spans="1:11" ht="12" customHeight="1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6">
        <f t="shared" si="28"/>
        <v>0</v>
      </c>
      <c r="K126" s="253">
        <f t="shared" si="29"/>
        <v>0</v>
      </c>
    </row>
    <row r="127" spans="1:11" ht="12" customHeight="1" thickBot="1">
      <c r="A127" s="162" t="s">
        <v>245</v>
      </c>
      <c r="B127" s="51" t="s">
        <v>248</v>
      </c>
      <c r="C127" s="129">
        <v>3732</v>
      </c>
      <c r="D127" s="129"/>
      <c r="E127" s="129"/>
      <c r="F127" s="129">
        <v>26111</v>
      </c>
      <c r="G127" s="129"/>
      <c r="H127" s="129"/>
      <c r="I127" s="129"/>
      <c r="J127" s="277">
        <f t="shared" si="28"/>
        <v>26111</v>
      </c>
      <c r="K127" s="254">
        <f t="shared" si="29"/>
        <v>29843</v>
      </c>
    </row>
    <row r="128" spans="1:11" ht="12" customHeight="1" thickBot="1">
      <c r="A128" s="24" t="s">
        <v>5</v>
      </c>
      <c r="B128" s="47" t="s">
        <v>304</v>
      </c>
      <c r="C128" s="126">
        <v>1484061</v>
      </c>
      <c r="D128" s="126">
        <v>9509</v>
      </c>
      <c r="E128" s="126">
        <f aca="true" t="shared" si="30" ref="E128:K128">+E93+E114</f>
        <v>31118</v>
      </c>
      <c r="F128" s="126">
        <f t="shared" si="30"/>
        <v>152234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192798</v>
      </c>
      <c r="K128" s="251">
        <f t="shared" si="30"/>
        <v>1676859</v>
      </c>
    </row>
    <row r="129" spans="1:11" ht="12" customHeight="1" thickBot="1">
      <c r="A129" s="24" t="s">
        <v>6</v>
      </c>
      <c r="B129" s="47" t="s">
        <v>305</v>
      </c>
      <c r="C129" s="126">
        <v>0</v>
      </c>
      <c r="D129" s="126">
        <v>0</v>
      </c>
      <c r="E129" s="126">
        <f aca="true" t="shared" si="31" ref="E129:K129">+E130+E131+E132</f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1" s="44" customFormat="1" ht="12" customHeight="1">
      <c r="A130" s="153" t="s">
        <v>152</v>
      </c>
      <c r="B130" s="6" t="s">
        <v>362</v>
      </c>
      <c r="C130" s="127"/>
      <c r="D130" s="127"/>
      <c r="E130" s="127"/>
      <c r="F130" s="127"/>
      <c r="G130" s="127"/>
      <c r="H130" s="127"/>
      <c r="I130" s="127"/>
      <c r="J130" s="276">
        <f>D130+E130+F130+G130+H130+I130</f>
        <v>0</v>
      </c>
      <c r="K130" s="253">
        <f>C130+J130</f>
        <v>0</v>
      </c>
    </row>
    <row r="131" spans="1:11" ht="12" customHeight="1">
      <c r="A131" s="153" t="s">
        <v>153</v>
      </c>
      <c r="B131" s="6" t="s">
        <v>313</v>
      </c>
      <c r="C131" s="127"/>
      <c r="D131" s="127"/>
      <c r="E131" s="127"/>
      <c r="F131" s="127"/>
      <c r="G131" s="127"/>
      <c r="H131" s="127"/>
      <c r="I131" s="127"/>
      <c r="J131" s="276">
        <f>D131+E131+F131+G131+H131+I131</f>
        <v>0</v>
      </c>
      <c r="K131" s="253">
        <f>C131+J131</f>
        <v>0</v>
      </c>
    </row>
    <row r="132" spans="1:11" ht="12" customHeight="1" thickBot="1">
      <c r="A132" s="162" t="s">
        <v>154</v>
      </c>
      <c r="B132" s="4" t="s">
        <v>361</v>
      </c>
      <c r="C132" s="127"/>
      <c r="D132" s="127"/>
      <c r="E132" s="127"/>
      <c r="F132" s="127"/>
      <c r="G132" s="127"/>
      <c r="H132" s="127"/>
      <c r="I132" s="127"/>
      <c r="J132" s="276">
        <f>D132+E132+F132+G132+H132+I132</f>
        <v>0</v>
      </c>
      <c r="K132" s="253">
        <f>C132+J132</f>
        <v>0</v>
      </c>
    </row>
    <row r="133" spans="1:11" ht="12" customHeight="1" thickBot="1">
      <c r="A133" s="24" t="s">
        <v>7</v>
      </c>
      <c r="B133" s="47" t="s">
        <v>306</v>
      </c>
      <c r="C133" s="126">
        <v>0</v>
      </c>
      <c r="D133" s="126">
        <v>0</v>
      </c>
      <c r="E133" s="126">
        <f aca="true" t="shared" si="32" ref="E133:K133">+E134+E135+E136+E137+E138+E139</f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1" ht="12" customHeight="1">
      <c r="A134" s="153" t="s">
        <v>51</v>
      </c>
      <c r="B134" s="6" t="s">
        <v>315</v>
      </c>
      <c r="C134" s="127"/>
      <c r="D134" s="127"/>
      <c r="E134" s="127"/>
      <c r="F134" s="127"/>
      <c r="G134" s="127"/>
      <c r="H134" s="127"/>
      <c r="I134" s="127"/>
      <c r="J134" s="276">
        <f aca="true" t="shared" si="33" ref="J134:J139">D134+E134+F134+G134+H134+I134</f>
        <v>0</v>
      </c>
      <c r="K134" s="253">
        <f aca="true" t="shared" si="34" ref="K134:K139">C134+J134</f>
        <v>0</v>
      </c>
    </row>
    <row r="135" spans="1:11" ht="12" customHeight="1">
      <c r="A135" s="153" t="s">
        <v>52</v>
      </c>
      <c r="B135" s="6" t="s">
        <v>307</v>
      </c>
      <c r="C135" s="127"/>
      <c r="D135" s="127"/>
      <c r="E135" s="127"/>
      <c r="F135" s="127"/>
      <c r="G135" s="127"/>
      <c r="H135" s="127"/>
      <c r="I135" s="127"/>
      <c r="J135" s="276">
        <f t="shared" si="33"/>
        <v>0</v>
      </c>
      <c r="K135" s="253">
        <f t="shared" si="34"/>
        <v>0</v>
      </c>
    </row>
    <row r="136" spans="1:11" ht="12" customHeight="1">
      <c r="A136" s="153" t="s">
        <v>53</v>
      </c>
      <c r="B136" s="6" t="s">
        <v>308</v>
      </c>
      <c r="C136" s="127"/>
      <c r="D136" s="127"/>
      <c r="E136" s="127"/>
      <c r="F136" s="127"/>
      <c r="G136" s="127"/>
      <c r="H136" s="127"/>
      <c r="I136" s="127"/>
      <c r="J136" s="276">
        <f t="shared" si="33"/>
        <v>0</v>
      </c>
      <c r="K136" s="253">
        <f t="shared" si="34"/>
        <v>0</v>
      </c>
    </row>
    <row r="137" spans="1:11" ht="12" customHeight="1">
      <c r="A137" s="153" t="s">
        <v>93</v>
      </c>
      <c r="B137" s="6" t="s">
        <v>360</v>
      </c>
      <c r="C137" s="127"/>
      <c r="D137" s="127"/>
      <c r="E137" s="127"/>
      <c r="F137" s="127"/>
      <c r="G137" s="127"/>
      <c r="H137" s="127"/>
      <c r="I137" s="127"/>
      <c r="J137" s="276">
        <f t="shared" si="33"/>
        <v>0</v>
      </c>
      <c r="K137" s="253">
        <f t="shared" si="34"/>
        <v>0</v>
      </c>
    </row>
    <row r="138" spans="1:11" ht="12" customHeight="1">
      <c r="A138" s="153" t="s">
        <v>94</v>
      </c>
      <c r="B138" s="6" t="s">
        <v>310</v>
      </c>
      <c r="C138" s="127"/>
      <c r="D138" s="127"/>
      <c r="E138" s="127"/>
      <c r="F138" s="127"/>
      <c r="G138" s="127"/>
      <c r="H138" s="127"/>
      <c r="I138" s="127"/>
      <c r="J138" s="276">
        <f t="shared" si="33"/>
        <v>0</v>
      </c>
      <c r="K138" s="253">
        <f t="shared" si="34"/>
        <v>0</v>
      </c>
    </row>
    <row r="139" spans="1:11" s="44" customFormat="1" ht="12" customHeight="1" thickBot="1">
      <c r="A139" s="162" t="s">
        <v>95</v>
      </c>
      <c r="B139" s="4" t="s">
        <v>311</v>
      </c>
      <c r="C139" s="127"/>
      <c r="D139" s="127"/>
      <c r="E139" s="127"/>
      <c r="F139" s="127"/>
      <c r="G139" s="127"/>
      <c r="H139" s="127"/>
      <c r="I139" s="127"/>
      <c r="J139" s="276">
        <f t="shared" si="33"/>
        <v>0</v>
      </c>
      <c r="K139" s="253">
        <f t="shared" si="34"/>
        <v>0</v>
      </c>
    </row>
    <row r="140" spans="1:17" ht="12" customHeight="1" thickBot="1">
      <c r="A140" s="24" t="s">
        <v>8</v>
      </c>
      <c r="B140" s="47" t="s">
        <v>366</v>
      </c>
      <c r="C140" s="132">
        <v>213157</v>
      </c>
      <c r="D140" s="132">
        <v>582</v>
      </c>
      <c r="E140" s="132">
        <f aca="true" t="shared" si="35" ref="E140:K140">+E141+E142+E144+E145+E143</f>
        <v>2029</v>
      </c>
      <c r="F140" s="132">
        <f t="shared" si="35"/>
        <v>81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2749</v>
      </c>
      <c r="K140" s="255">
        <f t="shared" si="35"/>
        <v>215906</v>
      </c>
      <c r="Q140" s="67"/>
    </row>
    <row r="141" spans="1:11" ht="12.7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6">
        <f>D141+E141+F141+G141+H141+I141</f>
        <v>0</v>
      </c>
      <c r="K141" s="253">
        <f>C141+J141</f>
        <v>0</v>
      </c>
    </row>
    <row r="142" spans="1:11" ht="12" customHeight="1">
      <c r="A142" s="153" t="s">
        <v>55</v>
      </c>
      <c r="B142" s="6" t="s">
        <v>254</v>
      </c>
      <c r="C142" s="127">
        <v>18612</v>
      </c>
      <c r="D142" s="127">
        <v>682</v>
      </c>
      <c r="E142" s="127"/>
      <c r="F142" s="127"/>
      <c r="G142" s="127"/>
      <c r="H142" s="127"/>
      <c r="I142" s="127"/>
      <c r="J142" s="276">
        <f>D142+E142+F142+G142+H142+I142</f>
        <v>682</v>
      </c>
      <c r="K142" s="253">
        <f>C142+J142</f>
        <v>19294</v>
      </c>
    </row>
    <row r="143" spans="1:11" ht="12" customHeight="1">
      <c r="A143" s="153" t="s">
        <v>170</v>
      </c>
      <c r="B143" s="6" t="s">
        <v>365</v>
      </c>
      <c r="C143" s="127">
        <v>193602</v>
      </c>
      <c r="D143" s="127">
        <v>57</v>
      </c>
      <c r="E143" s="127">
        <v>2029</v>
      </c>
      <c r="F143" s="127">
        <v>81</v>
      </c>
      <c r="G143" s="127"/>
      <c r="H143" s="127"/>
      <c r="I143" s="127"/>
      <c r="J143" s="276">
        <f>D143+E143+F143+G143+H143+I143</f>
        <v>2167</v>
      </c>
      <c r="K143" s="253">
        <f>C143+J143</f>
        <v>195769</v>
      </c>
    </row>
    <row r="144" spans="1:11" s="44" customFormat="1" ht="12" customHeight="1">
      <c r="A144" s="153" t="s">
        <v>171</v>
      </c>
      <c r="B144" s="6" t="s">
        <v>320</v>
      </c>
      <c r="C144" s="127"/>
      <c r="D144" s="127"/>
      <c r="E144" s="127"/>
      <c r="F144" s="127"/>
      <c r="G144" s="127"/>
      <c r="H144" s="127"/>
      <c r="I144" s="127"/>
      <c r="J144" s="276">
        <f>D144+E144+F144+G144+H144+I144</f>
        <v>0</v>
      </c>
      <c r="K144" s="253">
        <f>C144+J144</f>
        <v>0</v>
      </c>
    </row>
    <row r="145" spans="1:11" s="44" customFormat="1" ht="12" customHeight="1" thickBot="1">
      <c r="A145" s="162" t="s">
        <v>172</v>
      </c>
      <c r="B145" s="4" t="s">
        <v>272</v>
      </c>
      <c r="C145" s="127">
        <v>943</v>
      </c>
      <c r="D145" s="127">
        <v>-100</v>
      </c>
      <c r="E145" s="127"/>
      <c r="F145" s="127"/>
      <c r="G145" s="127"/>
      <c r="H145" s="127"/>
      <c r="I145" s="127"/>
      <c r="J145" s="276">
        <f>D145+E145+F145+G145+H145+I145</f>
        <v>-100</v>
      </c>
      <c r="K145" s="253">
        <f>C145+J145</f>
        <v>843</v>
      </c>
    </row>
    <row r="146" spans="1:11" s="44" customFormat="1" ht="12" customHeight="1" thickBot="1">
      <c r="A146" s="24" t="s">
        <v>9</v>
      </c>
      <c r="B146" s="47" t="s">
        <v>321</v>
      </c>
      <c r="C146" s="188">
        <v>0</v>
      </c>
      <c r="D146" s="188"/>
      <c r="E146" s="188">
        <f aca="true" t="shared" si="36" ref="E146:K146">+E147+E148+E149+E150+E151</f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5">
        <f t="shared" si="36"/>
        <v>0</v>
      </c>
    </row>
    <row r="147" spans="1:11" s="44" customFormat="1" ht="12" customHeight="1">
      <c r="A147" s="153" t="s">
        <v>56</v>
      </c>
      <c r="B147" s="6" t="s">
        <v>316</v>
      </c>
      <c r="C147" s="127"/>
      <c r="D147" s="127"/>
      <c r="E147" s="127"/>
      <c r="F147" s="127"/>
      <c r="G147" s="127"/>
      <c r="H147" s="127"/>
      <c r="I147" s="127"/>
      <c r="J147" s="276">
        <f aca="true" t="shared" si="37" ref="J147:J153">D147+E147+F147+G147+H147+I147</f>
        <v>0</v>
      </c>
      <c r="K147" s="253">
        <f aca="true" t="shared" si="38" ref="K147:K153">C147+J147</f>
        <v>0</v>
      </c>
    </row>
    <row r="148" spans="1:11" s="44" customFormat="1" ht="12" customHeight="1">
      <c r="A148" s="153" t="s">
        <v>57</v>
      </c>
      <c r="B148" s="6" t="s">
        <v>323</v>
      </c>
      <c r="C148" s="127"/>
      <c r="D148" s="127"/>
      <c r="E148" s="127"/>
      <c r="F148" s="127"/>
      <c r="G148" s="127"/>
      <c r="H148" s="127"/>
      <c r="I148" s="127"/>
      <c r="J148" s="276">
        <f t="shared" si="37"/>
        <v>0</v>
      </c>
      <c r="K148" s="253">
        <f t="shared" si="38"/>
        <v>0</v>
      </c>
    </row>
    <row r="149" spans="1:11" s="44" customFormat="1" ht="12" customHeight="1">
      <c r="A149" s="153" t="s">
        <v>182</v>
      </c>
      <c r="B149" s="6" t="s">
        <v>318</v>
      </c>
      <c r="C149" s="127"/>
      <c r="D149" s="127"/>
      <c r="E149" s="127"/>
      <c r="F149" s="127"/>
      <c r="G149" s="127"/>
      <c r="H149" s="127"/>
      <c r="I149" s="127"/>
      <c r="J149" s="276">
        <f t="shared" si="37"/>
        <v>0</v>
      </c>
      <c r="K149" s="253">
        <f t="shared" si="38"/>
        <v>0</v>
      </c>
    </row>
    <row r="150" spans="1:11" s="44" customFormat="1" ht="12" customHeight="1">
      <c r="A150" s="153" t="s">
        <v>183</v>
      </c>
      <c r="B150" s="6" t="s">
        <v>363</v>
      </c>
      <c r="C150" s="127"/>
      <c r="D150" s="127"/>
      <c r="E150" s="127"/>
      <c r="F150" s="127"/>
      <c r="G150" s="127"/>
      <c r="H150" s="127"/>
      <c r="I150" s="127"/>
      <c r="J150" s="276">
        <f t="shared" si="37"/>
        <v>0</v>
      </c>
      <c r="K150" s="253">
        <f t="shared" si="38"/>
        <v>0</v>
      </c>
    </row>
    <row r="151" spans="1:11" ht="12.75" customHeight="1" thickBot="1">
      <c r="A151" s="162" t="s">
        <v>322</v>
      </c>
      <c r="B151" s="4" t="s">
        <v>325</v>
      </c>
      <c r="C151" s="129"/>
      <c r="D151" s="129"/>
      <c r="E151" s="129"/>
      <c r="F151" s="129"/>
      <c r="G151" s="129"/>
      <c r="H151" s="129"/>
      <c r="I151" s="129"/>
      <c r="J151" s="277">
        <f t="shared" si="37"/>
        <v>0</v>
      </c>
      <c r="K151" s="254">
        <f t="shared" si="38"/>
        <v>0</v>
      </c>
    </row>
    <row r="152" spans="1:11" ht="12.75" customHeight="1" thickBot="1">
      <c r="A152" s="180" t="s">
        <v>10</v>
      </c>
      <c r="B152" s="47" t="s">
        <v>326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5">
        <f t="shared" si="38"/>
        <v>0</v>
      </c>
    </row>
    <row r="153" spans="1:11" ht="12.75" customHeight="1" thickBot="1">
      <c r="A153" s="180" t="s">
        <v>11</v>
      </c>
      <c r="B153" s="47" t="s">
        <v>327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5">
        <f t="shared" si="38"/>
        <v>0</v>
      </c>
    </row>
    <row r="154" spans="1:11" ht="12" customHeight="1" thickBot="1">
      <c r="A154" s="24" t="s">
        <v>12</v>
      </c>
      <c r="B154" s="47" t="s">
        <v>329</v>
      </c>
      <c r="C154" s="190">
        <v>213157</v>
      </c>
      <c r="D154" s="190">
        <v>582</v>
      </c>
      <c r="E154" s="190">
        <f aca="true" t="shared" si="39" ref="E154:K154">+E129+E133+E140+E146+E152+E153</f>
        <v>2029</v>
      </c>
      <c r="F154" s="190">
        <f t="shared" si="39"/>
        <v>81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2749</v>
      </c>
      <c r="K154" s="266">
        <f t="shared" si="39"/>
        <v>215906</v>
      </c>
    </row>
    <row r="155" spans="1:11" ht="15" customHeight="1" thickBot="1">
      <c r="A155" s="164" t="s">
        <v>13</v>
      </c>
      <c r="B155" s="114" t="s">
        <v>328</v>
      </c>
      <c r="C155" s="190">
        <v>1697218</v>
      </c>
      <c r="D155" s="190">
        <v>10085</v>
      </c>
      <c r="E155" s="190">
        <f>+E128+E154</f>
        <v>33147</v>
      </c>
      <c r="F155" s="190">
        <f aca="true" t="shared" si="40" ref="F155:K155">+F128+F154</f>
        <v>152315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195547</v>
      </c>
      <c r="K155" s="266">
        <f t="shared" si="40"/>
        <v>1892765</v>
      </c>
    </row>
    <row r="156" spans="1:11" ht="13.5" thickBot="1">
      <c r="A156" s="117"/>
      <c r="B156" s="118"/>
      <c r="C156" s="413">
        <f>C90-C155</f>
        <v>0</v>
      </c>
      <c r="D156" s="414"/>
      <c r="E156" s="414"/>
      <c r="F156" s="414"/>
      <c r="G156" s="414"/>
      <c r="H156" s="414"/>
      <c r="I156" s="415"/>
      <c r="J156" s="415"/>
      <c r="K156" s="416">
        <f>K90-K155</f>
        <v>0</v>
      </c>
    </row>
    <row r="157" spans="1:11" ht="15" customHeight="1" thickBot="1">
      <c r="A157" s="65" t="s">
        <v>364</v>
      </c>
      <c r="B157" s="66"/>
      <c r="C157" s="221"/>
      <c r="D157" s="261"/>
      <c r="E157" s="261"/>
      <c r="F157" s="261"/>
      <c r="G157" s="261"/>
      <c r="H157" s="261"/>
      <c r="I157" s="221"/>
      <c r="J157" s="311">
        <f>D157+E157+F157+G157+H157+I157</f>
        <v>0</v>
      </c>
      <c r="K157" s="265">
        <f>C157+J157</f>
        <v>0</v>
      </c>
    </row>
    <row r="158" spans="1:11" ht="14.25" customHeight="1" thickBot="1">
      <c r="A158" s="65" t="s">
        <v>116</v>
      </c>
      <c r="B158" s="66"/>
      <c r="C158" s="221"/>
      <c r="D158" s="261"/>
      <c r="E158" s="261"/>
      <c r="F158" s="261"/>
      <c r="G158" s="261"/>
      <c r="H158" s="261"/>
      <c r="I158" s="221"/>
      <c r="J158" s="311">
        <f>D158+E158+F158+G158+H158+I158</f>
        <v>0</v>
      </c>
      <c r="K158" s="265">
        <f>C158+J158</f>
        <v>0</v>
      </c>
    </row>
  </sheetData>
  <sheetProtection formatCells="0"/>
  <mergeCells count="5">
    <mergeCell ref="A7:K7"/>
    <mergeCell ref="A92:K92"/>
    <mergeCell ref="B2:J2"/>
    <mergeCell ref="B3:J3"/>
    <mergeCell ref="B1:K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20" zoomScaleNormal="120" workbookViewId="0" topLeftCell="A7">
      <selection activeCell="A49" sqref="A49"/>
    </sheetView>
  </sheetViews>
  <sheetFormatPr defaultColWidth="9.375" defaultRowHeight="12.75"/>
  <cols>
    <col min="1" max="1" width="13.75390625" style="343" customWidth="1"/>
    <col min="2" max="2" width="60.625" style="325" customWidth="1"/>
    <col min="3" max="3" width="15.75390625" style="325" customWidth="1"/>
    <col min="4" max="10" width="13.75390625" style="325" customWidth="1"/>
    <col min="11" max="11" width="15.75390625" style="325" customWidth="1"/>
    <col min="12" max="16384" width="9.375" style="325" customWidth="1"/>
  </cols>
  <sheetData>
    <row r="1" spans="1:11" s="322" customFormat="1" ht="15.75" customHeight="1" thickBot="1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1" t="str">
        <f>CONCATENATE("6.2. melléklet ",RM_ALAPADATOK!A7," ",RM_ALAPADATOK!B7," ",RM_ALAPADATOK!C7," ",RM_ALAPADATOK!D7," ",RM_ALAPADATOK!E7," ",RM_ALAPADATOK!F7," ",RM_ALAPADATOK!G7," ",RM_ALAPADATOK!H7)</f>
        <v>6.2. melléklet a 3 / 2020 ( III.11. ) önkormányzati rendelethez</v>
      </c>
    </row>
    <row r="2" spans="1:11" s="323" customFormat="1" ht="33.75">
      <c r="A2" s="381" t="s">
        <v>447</v>
      </c>
      <c r="B2" s="814" t="str">
        <f>RM_ALAPADATOK!A11</f>
        <v>Bátaszéki Közös Önkormányzati Hivatal</v>
      </c>
      <c r="C2" s="815"/>
      <c r="D2" s="815"/>
      <c r="E2" s="815"/>
      <c r="F2" s="815"/>
      <c r="G2" s="815"/>
      <c r="H2" s="815"/>
      <c r="I2" s="815"/>
      <c r="J2" s="815"/>
      <c r="K2" s="382" t="s">
        <v>37</v>
      </c>
    </row>
    <row r="3" spans="1:11" s="323" customFormat="1" ht="22.5" customHeight="1" thickBot="1">
      <c r="A3" s="383" t="s">
        <v>114</v>
      </c>
      <c r="B3" s="816" t="s">
        <v>477</v>
      </c>
      <c r="C3" s="817"/>
      <c r="D3" s="817"/>
      <c r="E3" s="817"/>
      <c r="F3" s="817"/>
      <c r="G3" s="817"/>
      <c r="H3" s="817"/>
      <c r="I3" s="817"/>
      <c r="J3" s="817"/>
      <c r="K3" s="384" t="s">
        <v>34</v>
      </c>
    </row>
    <row r="4" spans="1:11" s="323" customFormat="1" ht="12.75" customHeight="1" thickBot="1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99" t="str">
        <f>CONCATENATE('RM_2.2.sz.mell.'!I2)</f>
        <v>ezer forintban!</v>
      </c>
    </row>
    <row r="5" spans="1:11" s="324" customFormat="1" ht="13.5" customHeight="1">
      <c r="A5" s="821" t="s">
        <v>46</v>
      </c>
      <c r="B5" s="818" t="s">
        <v>2</v>
      </c>
      <c r="C5" s="818" t="s">
        <v>474</v>
      </c>
      <c r="D5" s="818" t="str">
        <f>CONCATENATE('RM_6.1.sz.mell'!D5:I5)</f>
        <v>1. sz. módosítás </v>
      </c>
      <c r="E5" s="818" t="str">
        <f>CONCATENATE('RM_6.1.sz.mell'!E5)</f>
        <v>2. sz. módosítás </v>
      </c>
      <c r="F5" s="818" t="str">
        <f>CONCATENATE('RM_6.1.sz.mell'!F5)</f>
        <v>3. sz. módosítás </v>
      </c>
      <c r="G5" s="818" t="str">
        <f>CONCATENATE('RM_6.1.sz.mell'!G5)</f>
        <v>4. sz. módosítás </v>
      </c>
      <c r="H5" s="818" t="str">
        <f>CONCATENATE('RM_6.1.sz.mell'!H5)</f>
        <v>5. sz. módosítás </v>
      </c>
      <c r="I5" s="818" t="str">
        <f>CONCATENATE('RM_6.1.sz.mell'!I5)</f>
        <v>6. sz. módosítás </v>
      </c>
      <c r="J5" s="818" t="s">
        <v>475</v>
      </c>
      <c r="K5" s="826" t="s">
        <v>666</v>
      </c>
    </row>
    <row r="6" spans="1:11" ht="12.75" customHeight="1">
      <c r="A6" s="822"/>
      <c r="B6" s="819"/>
      <c r="C6" s="824"/>
      <c r="D6" s="824"/>
      <c r="E6" s="824"/>
      <c r="F6" s="824"/>
      <c r="G6" s="824"/>
      <c r="H6" s="824"/>
      <c r="I6" s="824"/>
      <c r="J6" s="824"/>
      <c r="K6" s="827"/>
    </row>
    <row r="7" spans="1:11" s="326" customFormat="1" ht="9.75" customHeight="1" thickBot="1">
      <c r="A7" s="823"/>
      <c r="B7" s="820"/>
      <c r="C7" s="825"/>
      <c r="D7" s="825"/>
      <c r="E7" s="825"/>
      <c r="F7" s="825"/>
      <c r="G7" s="825"/>
      <c r="H7" s="825"/>
      <c r="I7" s="825"/>
      <c r="J7" s="825"/>
      <c r="K7" s="828"/>
    </row>
    <row r="8" spans="1:11" s="344" customFormat="1" ht="10.5" customHeight="1" thickBot="1">
      <c r="A8" s="389" t="s">
        <v>343</v>
      </c>
      <c r="B8" s="390" t="s">
        <v>344</v>
      </c>
      <c r="C8" s="390" t="s">
        <v>345</v>
      </c>
      <c r="D8" s="390" t="s">
        <v>347</v>
      </c>
      <c r="E8" s="390" t="s">
        <v>346</v>
      </c>
      <c r="F8" s="390" t="s">
        <v>370</v>
      </c>
      <c r="G8" s="390" t="s">
        <v>349</v>
      </c>
      <c r="H8" s="390" t="s">
        <v>350</v>
      </c>
      <c r="I8" s="390" t="s">
        <v>436</v>
      </c>
      <c r="J8" s="391" t="s">
        <v>437</v>
      </c>
      <c r="K8" s="392" t="s">
        <v>438</v>
      </c>
    </row>
    <row r="9" spans="1:11" s="344" customFormat="1" ht="10.5" customHeight="1" thickBot="1">
      <c r="A9" s="811" t="s">
        <v>35</v>
      </c>
      <c r="B9" s="812"/>
      <c r="C9" s="812"/>
      <c r="D9" s="812"/>
      <c r="E9" s="812"/>
      <c r="F9" s="812"/>
      <c r="G9" s="812"/>
      <c r="H9" s="812"/>
      <c r="I9" s="812"/>
      <c r="J9" s="812"/>
      <c r="K9" s="813"/>
    </row>
    <row r="10" spans="1:11" s="329" customFormat="1" ht="12" customHeight="1" thickBot="1">
      <c r="A10" s="59" t="s">
        <v>3</v>
      </c>
      <c r="B10" s="327" t="s">
        <v>448</v>
      </c>
      <c r="C10" s="79">
        <v>2906</v>
      </c>
      <c r="D10" s="79">
        <f aca="true" t="shared" si="0" ref="D10:K10">SUM(D11:D21)</f>
        <v>0</v>
      </c>
      <c r="E10" s="79">
        <f t="shared" si="0"/>
        <v>2414</v>
      </c>
      <c r="F10" s="79">
        <f t="shared" si="0"/>
        <v>190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2604</v>
      </c>
      <c r="K10" s="79">
        <f t="shared" si="0"/>
        <v>5510</v>
      </c>
    </row>
    <row r="11" spans="1:11" s="329" customFormat="1" ht="12" customHeight="1">
      <c r="A11" s="330" t="s">
        <v>58</v>
      </c>
      <c r="B11" s="7" t="s">
        <v>159</v>
      </c>
      <c r="C11" s="367">
        <v>5</v>
      </c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5</v>
      </c>
    </row>
    <row r="12" spans="1:11" s="329" customFormat="1" ht="12" customHeight="1">
      <c r="A12" s="331" t="s">
        <v>59</v>
      </c>
      <c r="B12" s="5" t="s">
        <v>160</v>
      </c>
      <c r="C12" s="368">
        <v>350</v>
      </c>
      <c r="D12" s="368"/>
      <c r="E12" s="368"/>
      <c r="F12" s="368"/>
      <c r="G12" s="368"/>
      <c r="H12" s="368"/>
      <c r="I12" s="368"/>
      <c r="J12" s="352">
        <f aca="true" t="shared" si="1" ref="J12:J21">D12+E12+F12+G12+H12+I12</f>
        <v>0</v>
      </c>
      <c r="K12" s="349">
        <f aca="true" t="shared" si="2" ref="K12:K21">C12+J12</f>
        <v>350</v>
      </c>
    </row>
    <row r="13" spans="1:11" s="329" customFormat="1" ht="12" customHeight="1">
      <c r="A13" s="331" t="s">
        <v>60</v>
      </c>
      <c r="B13" s="5" t="s">
        <v>161</v>
      </c>
      <c r="C13" s="368">
        <v>1610</v>
      </c>
      <c r="D13" s="368"/>
      <c r="E13" s="368"/>
      <c r="F13" s="368">
        <v>190</v>
      </c>
      <c r="G13" s="368"/>
      <c r="H13" s="368"/>
      <c r="I13" s="368"/>
      <c r="J13" s="352">
        <f t="shared" si="1"/>
        <v>190</v>
      </c>
      <c r="K13" s="349">
        <f t="shared" si="2"/>
        <v>1800</v>
      </c>
    </row>
    <row r="14" spans="1:11" s="329" customFormat="1" ht="12" customHeight="1">
      <c r="A14" s="331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9" customFormat="1" ht="12" customHeight="1">
      <c r="A15" s="331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9" customFormat="1" ht="12" customHeight="1">
      <c r="A16" s="331" t="s">
        <v>62</v>
      </c>
      <c r="B16" s="5" t="s">
        <v>449</v>
      </c>
      <c r="C16" s="368">
        <v>530</v>
      </c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530</v>
      </c>
    </row>
    <row r="17" spans="1:11" s="329" customFormat="1" ht="12" customHeight="1">
      <c r="A17" s="331" t="s">
        <v>63</v>
      </c>
      <c r="B17" s="4" t="s">
        <v>450</v>
      </c>
      <c r="C17" s="368">
        <v>404</v>
      </c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404</v>
      </c>
    </row>
    <row r="18" spans="1:11" s="329" customFormat="1" ht="12" customHeight="1">
      <c r="A18" s="331" t="s">
        <v>70</v>
      </c>
      <c r="B18" s="5" t="s">
        <v>166</v>
      </c>
      <c r="C18" s="368">
        <v>1</v>
      </c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1</v>
      </c>
    </row>
    <row r="19" spans="1:11" s="332" customFormat="1" ht="12" customHeight="1">
      <c r="A19" s="331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2" customFormat="1" ht="12" customHeight="1">
      <c r="A20" s="331" t="s">
        <v>72</v>
      </c>
      <c r="B20" s="5" t="s">
        <v>292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2" customFormat="1" ht="12" customHeight="1" thickBot="1">
      <c r="A21" s="345" t="s">
        <v>73</v>
      </c>
      <c r="B21" s="4" t="s">
        <v>168</v>
      </c>
      <c r="C21" s="369">
        <v>6</v>
      </c>
      <c r="D21" s="369"/>
      <c r="E21" s="369">
        <v>2414</v>
      </c>
      <c r="F21" s="369"/>
      <c r="G21" s="369"/>
      <c r="H21" s="369"/>
      <c r="I21" s="369"/>
      <c r="J21" s="353">
        <f t="shared" si="1"/>
        <v>2414</v>
      </c>
      <c r="K21" s="349">
        <f t="shared" si="2"/>
        <v>2420</v>
      </c>
    </row>
    <row r="22" spans="1:11" s="329" customFormat="1" ht="12" customHeight="1" thickBot="1">
      <c r="A22" s="59" t="s">
        <v>4</v>
      </c>
      <c r="B22" s="327" t="s">
        <v>451</v>
      </c>
      <c r="C22" s="79">
        <v>12978</v>
      </c>
      <c r="D22" s="79">
        <f aca="true" t="shared" si="3" ref="D22:J22">SUM(D23:D25)</f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12978</v>
      </c>
    </row>
    <row r="23" spans="1:11" s="332" customFormat="1" ht="12" customHeight="1">
      <c r="A23" s="334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2" customFormat="1" ht="12" customHeight="1">
      <c r="A24" s="331" t="s">
        <v>65</v>
      </c>
      <c r="B24" s="5" t="s">
        <v>452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2" customFormat="1" ht="12" customHeight="1">
      <c r="A25" s="331" t="s">
        <v>66</v>
      </c>
      <c r="B25" s="5" t="s">
        <v>453</v>
      </c>
      <c r="C25" s="368">
        <v>12978</v>
      </c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12978</v>
      </c>
    </row>
    <row r="26" spans="1:11" s="332" customFormat="1" ht="12" customHeight="1" thickBot="1">
      <c r="A26" s="331" t="s">
        <v>67</v>
      </c>
      <c r="B26" s="9" t="s">
        <v>454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2" customFormat="1" ht="12" customHeight="1" thickBot="1">
      <c r="A27" s="333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8"/>
    </row>
    <row r="28" spans="1:11" s="332" customFormat="1" ht="12" customHeight="1" thickBot="1">
      <c r="A28" s="333" t="s">
        <v>6</v>
      </c>
      <c r="B28" s="47" t="s">
        <v>455</v>
      </c>
      <c r="C28" s="354">
        <v>0</v>
      </c>
      <c r="D28" s="79">
        <f aca="true" t="shared" si="4" ref="D28:J28">+D29+D30+D31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2" customFormat="1" ht="12" customHeight="1">
      <c r="A29" s="334" t="s">
        <v>152</v>
      </c>
      <c r="B29" s="335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2" customFormat="1" ht="12" customHeight="1">
      <c r="A30" s="334" t="s">
        <v>153</v>
      </c>
      <c r="B30" s="335" t="s">
        <v>452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2" customFormat="1" ht="12" customHeight="1">
      <c r="A31" s="334" t="s">
        <v>154</v>
      </c>
      <c r="B31" s="336" t="s">
        <v>456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2" customFormat="1" ht="12" customHeight="1" thickBot="1">
      <c r="A32" s="331" t="s">
        <v>155</v>
      </c>
      <c r="B32" s="346" t="s">
        <v>457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2" customFormat="1" ht="12" customHeight="1" thickBot="1">
      <c r="A33" s="333" t="s">
        <v>7</v>
      </c>
      <c r="B33" s="47" t="s">
        <v>458</v>
      </c>
      <c r="C33" s="354">
        <v>0</v>
      </c>
      <c r="D33" s="79">
        <f aca="true" t="shared" si="5" ref="D33:J33">+D34+D35+D36</f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2" customFormat="1" ht="12" customHeight="1">
      <c r="A34" s="334" t="s">
        <v>51</v>
      </c>
      <c r="B34" s="335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2" customFormat="1" ht="12" customHeight="1">
      <c r="A35" s="334" t="s">
        <v>52</v>
      </c>
      <c r="B35" s="336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2" customFormat="1" ht="12" customHeight="1" thickBot="1">
      <c r="A36" s="331" t="s">
        <v>53</v>
      </c>
      <c r="B36" s="346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9" customFormat="1" ht="12" customHeight="1" thickBot="1">
      <c r="A37" s="333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8">
        <f>C37+J37</f>
        <v>0</v>
      </c>
    </row>
    <row r="38" spans="1:11" s="329" customFormat="1" ht="12" customHeight="1" thickBot="1">
      <c r="A38" s="333" t="s">
        <v>9</v>
      </c>
      <c r="B38" s="47" t="s">
        <v>459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9" customFormat="1" ht="12" customHeight="1" thickBot="1">
      <c r="A39" s="59" t="s">
        <v>10</v>
      </c>
      <c r="B39" s="47" t="s">
        <v>460</v>
      </c>
      <c r="C39" s="354">
        <v>15884</v>
      </c>
      <c r="D39" s="79">
        <f aca="true" t="shared" si="6" ref="D39:J39">+D10+D22+D27+D28+D33+D37+D38</f>
        <v>0</v>
      </c>
      <c r="E39" s="79">
        <f t="shared" si="6"/>
        <v>2414</v>
      </c>
      <c r="F39" s="79">
        <f t="shared" si="6"/>
        <v>190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2604</v>
      </c>
      <c r="K39" s="112">
        <f>+K10+K22+K27+K28+K33+K37+K38</f>
        <v>18488</v>
      </c>
    </row>
    <row r="40" spans="1:11" s="329" customFormat="1" ht="12" customHeight="1" thickBot="1">
      <c r="A40" s="338" t="s">
        <v>11</v>
      </c>
      <c r="B40" s="47" t="s">
        <v>461</v>
      </c>
      <c r="C40" s="354">
        <v>178288</v>
      </c>
      <c r="D40" s="79">
        <f aca="true" t="shared" si="7" ref="D40:J40">+D41+D42+D43</f>
        <v>57</v>
      </c>
      <c r="E40" s="79">
        <f t="shared" si="7"/>
        <v>702</v>
      </c>
      <c r="F40" s="79">
        <f t="shared" si="7"/>
        <v>81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840</v>
      </c>
      <c r="K40" s="112">
        <f>+K41+K42+K43</f>
        <v>179128</v>
      </c>
    </row>
    <row r="41" spans="1:11" s="329" customFormat="1" ht="12" customHeight="1">
      <c r="A41" s="334" t="s">
        <v>462</v>
      </c>
      <c r="B41" s="335" t="s">
        <v>125</v>
      </c>
      <c r="C41" s="372">
        <v>755</v>
      </c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755</v>
      </c>
    </row>
    <row r="42" spans="1:11" s="329" customFormat="1" ht="12" customHeight="1">
      <c r="A42" s="334" t="s">
        <v>463</v>
      </c>
      <c r="B42" s="336" t="s">
        <v>464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2" customFormat="1" ht="12" customHeight="1" thickBot="1">
      <c r="A43" s="331" t="s">
        <v>465</v>
      </c>
      <c r="B43" s="337" t="s">
        <v>466</v>
      </c>
      <c r="C43" s="375">
        <v>177533</v>
      </c>
      <c r="D43" s="375">
        <v>57</v>
      </c>
      <c r="E43" s="375">
        <v>702</v>
      </c>
      <c r="F43" s="375">
        <v>81</v>
      </c>
      <c r="G43" s="375"/>
      <c r="H43" s="375"/>
      <c r="I43" s="375"/>
      <c r="J43" s="355">
        <f>D43+E43+F43+G43+H43+I43</f>
        <v>840</v>
      </c>
      <c r="K43" s="350">
        <f>C43+J43</f>
        <v>178373</v>
      </c>
    </row>
    <row r="44" spans="1:11" s="332" customFormat="1" ht="12.75" customHeight="1" thickBot="1">
      <c r="A44" s="338" t="s">
        <v>12</v>
      </c>
      <c r="B44" s="339" t="s">
        <v>467</v>
      </c>
      <c r="C44" s="354">
        <v>194172</v>
      </c>
      <c r="D44" s="79">
        <f aca="true" t="shared" si="8" ref="D44:J44">+D39+D40</f>
        <v>57</v>
      </c>
      <c r="E44" s="79">
        <f t="shared" si="8"/>
        <v>3116</v>
      </c>
      <c r="F44" s="79">
        <f t="shared" si="8"/>
        <v>271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3444</v>
      </c>
      <c r="K44" s="112">
        <f>+K39+K40</f>
        <v>197616</v>
      </c>
    </row>
    <row r="45" spans="1:11" s="326" customFormat="1" ht="13.5" customHeight="1" thickBot="1">
      <c r="A45" s="796" t="s">
        <v>36</v>
      </c>
      <c r="B45" s="809"/>
      <c r="C45" s="809"/>
      <c r="D45" s="809"/>
      <c r="E45" s="809"/>
      <c r="F45" s="809"/>
      <c r="G45" s="809"/>
      <c r="H45" s="809"/>
      <c r="I45" s="809"/>
      <c r="J45" s="809"/>
      <c r="K45" s="810"/>
    </row>
    <row r="46" spans="1:11" s="340" customFormat="1" ht="12" customHeight="1" thickBot="1">
      <c r="A46" s="333" t="s">
        <v>3</v>
      </c>
      <c r="B46" s="47" t="s">
        <v>468</v>
      </c>
      <c r="C46" s="359">
        <v>193791</v>
      </c>
      <c r="D46" s="359">
        <f aca="true" t="shared" si="9" ref="D46:J46">SUM(D47:D51)</f>
        <v>57</v>
      </c>
      <c r="E46" s="359">
        <f t="shared" si="9"/>
        <v>3116</v>
      </c>
      <c r="F46" s="359">
        <f t="shared" si="9"/>
        <v>271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3444</v>
      </c>
      <c r="K46" s="328">
        <f>SUM(K47:K51)</f>
        <v>197235</v>
      </c>
    </row>
    <row r="47" spans="1:11" ht="12" customHeight="1">
      <c r="A47" s="331" t="s">
        <v>58</v>
      </c>
      <c r="B47" s="6" t="s">
        <v>32</v>
      </c>
      <c r="C47" s="376">
        <v>138688</v>
      </c>
      <c r="D47" s="376">
        <v>57</v>
      </c>
      <c r="E47" s="376">
        <v>14</v>
      </c>
      <c r="F47" s="376">
        <v>81</v>
      </c>
      <c r="G47" s="376"/>
      <c r="H47" s="376"/>
      <c r="I47" s="376"/>
      <c r="J47" s="360">
        <f>D47+E47+F47+G47+H47+I47</f>
        <v>152</v>
      </c>
      <c r="K47" s="364">
        <f>C47+J47</f>
        <v>138840</v>
      </c>
    </row>
    <row r="48" spans="1:11" ht="12" customHeight="1">
      <c r="A48" s="331" t="s">
        <v>59</v>
      </c>
      <c r="B48" s="5" t="s">
        <v>101</v>
      </c>
      <c r="C48" s="377">
        <v>24922</v>
      </c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24922</v>
      </c>
    </row>
    <row r="49" spans="1:11" ht="12" customHeight="1">
      <c r="A49" s="331" t="s">
        <v>60</v>
      </c>
      <c r="B49" s="5" t="s">
        <v>77</v>
      </c>
      <c r="C49" s="377">
        <v>29426</v>
      </c>
      <c r="D49" s="377"/>
      <c r="E49" s="377">
        <v>688</v>
      </c>
      <c r="F49" s="377">
        <v>190</v>
      </c>
      <c r="G49" s="377"/>
      <c r="H49" s="377"/>
      <c r="I49" s="377"/>
      <c r="J49" s="361">
        <f>D49+E49+F49+G49+H49+I49</f>
        <v>878</v>
      </c>
      <c r="K49" s="365">
        <f>C49+J49</f>
        <v>30304</v>
      </c>
    </row>
    <row r="50" spans="1:11" ht="12" customHeight="1">
      <c r="A50" s="331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>
      <c r="A51" s="331" t="s">
        <v>78</v>
      </c>
      <c r="B51" s="5" t="s">
        <v>103</v>
      </c>
      <c r="C51" s="377">
        <v>755</v>
      </c>
      <c r="D51" s="377"/>
      <c r="E51" s="377">
        <v>2414</v>
      </c>
      <c r="F51" s="377"/>
      <c r="G51" s="377"/>
      <c r="H51" s="377"/>
      <c r="I51" s="377"/>
      <c r="J51" s="361">
        <f>D51+E51+F51+G51+H51+I51</f>
        <v>2414</v>
      </c>
      <c r="K51" s="365">
        <f>C51+J51</f>
        <v>3169</v>
      </c>
    </row>
    <row r="52" spans="1:11" ht="12" customHeight="1" thickBot="1">
      <c r="A52" s="333" t="s">
        <v>4</v>
      </c>
      <c r="B52" s="47" t="s">
        <v>469</v>
      </c>
      <c r="C52" s="359">
        <v>381</v>
      </c>
      <c r="D52" s="359">
        <f aca="true" t="shared" si="10" ref="D52:J52">SUM(D53:D55)</f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8">
        <f>SUM(K53:K55)</f>
        <v>381</v>
      </c>
    </row>
    <row r="53" spans="1:11" s="340" customFormat="1" ht="12" customHeight="1">
      <c r="A53" s="331" t="s">
        <v>64</v>
      </c>
      <c r="B53" s="6" t="s">
        <v>119</v>
      </c>
      <c r="C53" s="376">
        <v>381</v>
      </c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381</v>
      </c>
    </row>
    <row r="54" spans="1:11" ht="12" customHeight="1">
      <c r="A54" s="331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>
      <c r="A55" s="331" t="s">
        <v>66</v>
      </c>
      <c r="B55" s="5" t="s">
        <v>470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>
      <c r="A56" s="331" t="s">
        <v>67</v>
      </c>
      <c r="B56" s="5" t="s">
        <v>471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>
      <c r="A57" s="333" t="s">
        <v>5</v>
      </c>
      <c r="B57" s="47" t="s">
        <v>472</v>
      </c>
      <c r="C57" s="403"/>
      <c r="D57" s="403"/>
      <c r="E57" s="403"/>
      <c r="F57" s="403"/>
      <c r="G57" s="403"/>
      <c r="H57" s="403"/>
      <c r="I57" s="403"/>
      <c r="J57" s="359">
        <f>D57+E57+F57+G57+H57+I57</f>
        <v>0</v>
      </c>
      <c r="K57" s="328">
        <f>C57+J57</f>
        <v>0</v>
      </c>
    </row>
    <row r="58" spans="1:11" ht="12.75" customHeight="1" thickBot="1">
      <c r="A58" s="333" t="s">
        <v>6</v>
      </c>
      <c r="B58" s="341" t="s">
        <v>473</v>
      </c>
      <c r="C58" s="362">
        <v>194172</v>
      </c>
      <c r="D58" s="362">
        <f aca="true" t="shared" si="11" ref="D58:J58">+D46+D52+D57</f>
        <v>57</v>
      </c>
      <c r="E58" s="362">
        <f t="shared" si="11"/>
        <v>3116</v>
      </c>
      <c r="F58" s="362">
        <f t="shared" si="11"/>
        <v>271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3444</v>
      </c>
      <c r="K58" s="342">
        <f>+K46+K52+K57</f>
        <v>197616</v>
      </c>
    </row>
    <row r="59" spans="3:11" ht="13.5" customHeight="1" thickBot="1">
      <c r="C59" s="417">
        <f>C44-C58</f>
        <v>0</v>
      </c>
      <c r="D59" s="418"/>
      <c r="E59" s="418"/>
      <c r="F59" s="418"/>
      <c r="G59" s="418"/>
      <c r="H59" s="418"/>
      <c r="I59" s="418"/>
      <c r="J59" s="418"/>
      <c r="K59" s="413">
        <f>K44-K58</f>
        <v>0</v>
      </c>
    </row>
    <row r="60" spans="1:11" ht="12.75" customHeight="1" thickBot="1">
      <c r="A60" s="65" t="s">
        <v>364</v>
      </c>
      <c r="B60" s="66"/>
      <c r="C60" s="378">
        <v>30</v>
      </c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30</v>
      </c>
    </row>
    <row r="61" spans="1:11" ht="12.75" customHeight="1" thickBot="1">
      <c r="A61" s="65" t="s">
        <v>116</v>
      </c>
      <c r="B61" s="66"/>
      <c r="C61" s="378">
        <v>2</v>
      </c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2</v>
      </c>
    </row>
  </sheetData>
  <sheetProtection formatCells="0"/>
  <mergeCells count="15">
    <mergeCell ref="G5:G7"/>
    <mergeCell ref="H5:H7"/>
    <mergeCell ref="I5:I7"/>
    <mergeCell ref="J5:J7"/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="120" zoomScaleNormal="120" workbookViewId="0" topLeftCell="A1">
      <selection activeCell="A22" sqref="A22"/>
    </sheetView>
  </sheetViews>
  <sheetFormatPr defaultColWidth="9.375" defaultRowHeight="12.75"/>
  <cols>
    <col min="1" max="1" width="13.75390625" style="343" customWidth="1"/>
    <col min="2" max="2" width="60.625" style="325" customWidth="1"/>
    <col min="3" max="3" width="15.75390625" style="325" customWidth="1"/>
    <col min="4" max="10" width="13.75390625" style="325" customWidth="1"/>
    <col min="11" max="11" width="15.75390625" style="325" customWidth="1"/>
    <col min="12" max="16384" width="9.375" style="325" customWidth="1"/>
  </cols>
  <sheetData>
    <row r="1" spans="1:11" s="322" customFormat="1" ht="15.75" customHeight="1" thickBot="1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1" t="str">
        <f>CONCATENATE(RM_ALAPADATOK!O13," melléklet ",RM_ALAPADATOK!A7," ",RM_ALAPADATOK!B7," ",RM_ALAPADATOK!C7," ",RM_ALAPADATOK!D7," ",RM_ALAPADATOK!E7," ",RM_ALAPADATOK!F7," ",RM_ALAPADATOK!G7," ",RM_ALAPADATOK!H7)</f>
        <v>6.3. melléklet a 3 / 2020 ( III.11. ) önkormányzati rendelethez</v>
      </c>
    </row>
    <row r="2" spans="1:11" s="323" customFormat="1" ht="33.75">
      <c r="A2" s="381" t="s">
        <v>447</v>
      </c>
      <c r="B2" s="814" t="str">
        <f>CONCATENATE(RM_ALAPADATOK!B13)</f>
        <v>Keresztély Gyula Városi Könyvtár</v>
      </c>
      <c r="C2" s="815"/>
      <c r="D2" s="815"/>
      <c r="E2" s="815"/>
      <c r="F2" s="815"/>
      <c r="G2" s="815"/>
      <c r="H2" s="815"/>
      <c r="I2" s="815"/>
      <c r="J2" s="815"/>
      <c r="K2" s="382" t="s">
        <v>38</v>
      </c>
    </row>
    <row r="3" spans="1:11" s="323" customFormat="1" ht="22.5" customHeight="1" thickBot="1">
      <c r="A3" s="383" t="s">
        <v>114</v>
      </c>
      <c r="B3" s="816" t="s">
        <v>477</v>
      </c>
      <c r="C3" s="817"/>
      <c r="D3" s="817"/>
      <c r="E3" s="817"/>
      <c r="F3" s="817"/>
      <c r="G3" s="817"/>
      <c r="H3" s="817"/>
      <c r="I3" s="817"/>
      <c r="J3" s="817"/>
      <c r="K3" s="384" t="s">
        <v>34</v>
      </c>
    </row>
    <row r="4" spans="1:11" s="323" customFormat="1" ht="12.75" customHeight="1" thickBot="1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99" t="str">
        <f>CONCATENATE('RM_2.2.sz.mell.'!I2)</f>
        <v>ezer forintban!</v>
      </c>
    </row>
    <row r="5" spans="1:11" s="324" customFormat="1" ht="13.5" customHeight="1">
      <c r="A5" s="821" t="s">
        <v>46</v>
      </c>
      <c r="B5" s="818" t="s">
        <v>2</v>
      </c>
      <c r="C5" s="818" t="s">
        <v>474</v>
      </c>
      <c r="D5" s="818" t="str">
        <f>CONCATENATE('RM_6.1.sz.mell'!D5:I5)</f>
        <v>1. sz. módosítás </v>
      </c>
      <c r="E5" s="818" t="str">
        <f>CONCATENATE('RM_6.1.sz.mell'!E5)</f>
        <v>2. sz. módosítás </v>
      </c>
      <c r="F5" s="818" t="str">
        <f>CONCATENATE('RM_6.1.sz.mell'!F5)</f>
        <v>3. sz. módosítás </v>
      </c>
      <c r="G5" s="818" t="str">
        <f>CONCATENATE('RM_6.1.sz.mell'!G5)</f>
        <v>4. sz. módosítás </v>
      </c>
      <c r="H5" s="818" t="str">
        <f>CONCATENATE('RM_6.1.sz.mell'!H5)</f>
        <v>5. sz. módosítás </v>
      </c>
      <c r="I5" s="818" t="str">
        <f>CONCATENATE('RM_6.1.sz.mell'!I5)</f>
        <v>6. sz. módosítás </v>
      </c>
      <c r="J5" s="818" t="s">
        <v>475</v>
      </c>
      <c r="K5" s="826" t="s">
        <v>666</v>
      </c>
    </row>
    <row r="6" spans="1:11" ht="12.75" customHeight="1">
      <c r="A6" s="822"/>
      <c r="B6" s="819"/>
      <c r="C6" s="824"/>
      <c r="D6" s="824"/>
      <c r="E6" s="824"/>
      <c r="F6" s="824"/>
      <c r="G6" s="824"/>
      <c r="H6" s="824"/>
      <c r="I6" s="824"/>
      <c r="J6" s="824"/>
      <c r="K6" s="827"/>
    </row>
    <row r="7" spans="1:11" s="326" customFormat="1" ht="9.75" customHeight="1" thickBot="1">
      <c r="A7" s="823"/>
      <c r="B7" s="820"/>
      <c r="C7" s="825"/>
      <c r="D7" s="825"/>
      <c r="E7" s="825"/>
      <c r="F7" s="825"/>
      <c r="G7" s="825"/>
      <c r="H7" s="825"/>
      <c r="I7" s="825"/>
      <c r="J7" s="825"/>
      <c r="K7" s="828"/>
    </row>
    <row r="8" spans="1:11" s="344" customFormat="1" ht="10.5" customHeight="1" thickBot="1">
      <c r="A8" s="389" t="s">
        <v>343</v>
      </c>
      <c r="B8" s="390" t="s">
        <v>344</v>
      </c>
      <c r="C8" s="390" t="s">
        <v>345</v>
      </c>
      <c r="D8" s="390" t="s">
        <v>347</v>
      </c>
      <c r="E8" s="390" t="s">
        <v>346</v>
      </c>
      <c r="F8" s="390" t="s">
        <v>370</v>
      </c>
      <c r="G8" s="390" t="s">
        <v>349</v>
      </c>
      <c r="H8" s="390" t="s">
        <v>350</v>
      </c>
      <c r="I8" s="390" t="s">
        <v>436</v>
      </c>
      <c r="J8" s="391" t="s">
        <v>437</v>
      </c>
      <c r="K8" s="392" t="s">
        <v>438</v>
      </c>
    </row>
    <row r="9" spans="1:11" s="344" customFormat="1" ht="10.5" customHeight="1" thickBot="1">
      <c r="A9" s="811" t="s">
        <v>35</v>
      </c>
      <c r="B9" s="812"/>
      <c r="C9" s="812"/>
      <c r="D9" s="812"/>
      <c r="E9" s="812"/>
      <c r="F9" s="812"/>
      <c r="G9" s="812"/>
      <c r="H9" s="812"/>
      <c r="I9" s="812"/>
      <c r="J9" s="812"/>
      <c r="K9" s="813"/>
    </row>
    <row r="10" spans="1:11" s="329" customFormat="1" ht="12" customHeight="1" thickBot="1">
      <c r="A10" s="59" t="s">
        <v>3</v>
      </c>
      <c r="B10" s="327" t="s">
        <v>448</v>
      </c>
      <c r="C10" s="79">
        <v>245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245</v>
      </c>
    </row>
    <row r="11" spans="1:11" s="329" customFormat="1" ht="12" customHeight="1">
      <c r="A11" s="330" t="s">
        <v>58</v>
      </c>
      <c r="B11" s="7" t="s">
        <v>159</v>
      </c>
      <c r="C11" s="367">
        <v>15</v>
      </c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15</v>
      </c>
    </row>
    <row r="12" spans="1:11" s="329" customFormat="1" ht="12" customHeight="1">
      <c r="A12" s="331" t="s">
        <v>59</v>
      </c>
      <c r="B12" s="5" t="s">
        <v>160</v>
      </c>
      <c r="C12" s="368">
        <v>210</v>
      </c>
      <c r="D12" s="368"/>
      <c r="E12" s="368"/>
      <c r="F12" s="368"/>
      <c r="G12" s="368"/>
      <c r="H12" s="368"/>
      <c r="I12" s="368"/>
      <c r="J12" s="352">
        <f aca="true" t="shared" si="1" ref="J12:J21">D12+E12+F12+G12+H12+I12</f>
        <v>0</v>
      </c>
      <c r="K12" s="349">
        <f aca="true" t="shared" si="2" ref="K12:K21">C12+J12</f>
        <v>210</v>
      </c>
    </row>
    <row r="13" spans="1:11" s="329" customFormat="1" ht="12" customHeight="1">
      <c r="A13" s="331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9" customFormat="1" ht="12" customHeight="1">
      <c r="A14" s="331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9" customFormat="1" ht="12" customHeight="1">
      <c r="A15" s="331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9" customFormat="1" ht="12" customHeight="1">
      <c r="A16" s="331" t="s">
        <v>62</v>
      </c>
      <c r="B16" s="5" t="s">
        <v>449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9" customFormat="1" ht="12" customHeight="1">
      <c r="A17" s="331" t="s">
        <v>63</v>
      </c>
      <c r="B17" s="4" t="s">
        <v>450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9" customFormat="1" ht="12" customHeight="1">
      <c r="A18" s="331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2" customFormat="1" ht="12" customHeight="1">
      <c r="A19" s="331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2" customFormat="1" ht="12" customHeight="1">
      <c r="A20" s="331" t="s">
        <v>72</v>
      </c>
      <c r="B20" s="5" t="s">
        <v>292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2" customFormat="1" ht="12" customHeight="1" thickBot="1">
      <c r="A21" s="345" t="s">
        <v>73</v>
      </c>
      <c r="B21" s="4" t="s">
        <v>168</v>
      </c>
      <c r="C21" s="369">
        <v>20</v>
      </c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20</v>
      </c>
    </row>
    <row r="22" spans="1:11" s="329" customFormat="1" ht="12" customHeight="1" thickBot="1">
      <c r="A22" s="59" t="s">
        <v>4</v>
      </c>
      <c r="B22" s="327" t="s">
        <v>451</v>
      </c>
      <c r="C22" s="79">
        <v>10477</v>
      </c>
      <c r="D22" s="79">
        <f aca="true" t="shared" si="3" ref="D22:J22">SUM(D23:D25)</f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10477</v>
      </c>
    </row>
    <row r="23" spans="1:11" s="332" customFormat="1" ht="12" customHeight="1">
      <c r="A23" s="334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2" customFormat="1" ht="12" customHeight="1">
      <c r="A24" s="331" t="s">
        <v>65</v>
      </c>
      <c r="B24" s="5" t="s">
        <v>452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2" customFormat="1" ht="12" customHeight="1">
      <c r="A25" s="331" t="s">
        <v>66</v>
      </c>
      <c r="B25" s="5" t="s">
        <v>453</v>
      </c>
      <c r="C25" s="368">
        <v>10477</v>
      </c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10477</v>
      </c>
    </row>
    <row r="26" spans="1:11" s="332" customFormat="1" ht="12" customHeight="1" thickBot="1">
      <c r="A26" s="331" t="s">
        <v>67</v>
      </c>
      <c r="B26" s="9" t="s">
        <v>454</v>
      </c>
      <c r="C26" s="369">
        <v>10477</v>
      </c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10477</v>
      </c>
    </row>
    <row r="27" spans="1:11" s="332" customFormat="1" ht="12" customHeight="1" thickBot="1">
      <c r="A27" s="333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8"/>
    </row>
    <row r="28" spans="1:11" s="332" customFormat="1" ht="12" customHeight="1" thickBot="1">
      <c r="A28" s="333" t="s">
        <v>6</v>
      </c>
      <c r="B28" s="47" t="s">
        <v>455</v>
      </c>
      <c r="C28" s="354">
        <v>271</v>
      </c>
      <c r="D28" s="79">
        <f aca="true" t="shared" si="4" ref="D28:K28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271</v>
      </c>
    </row>
    <row r="29" spans="1:11" s="332" customFormat="1" ht="12" customHeight="1">
      <c r="A29" s="334" t="s">
        <v>152</v>
      </c>
      <c r="B29" s="335" t="s">
        <v>452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2" customFormat="1" ht="12" customHeight="1">
      <c r="A30" s="334" t="s">
        <v>153</v>
      </c>
      <c r="B30" s="336" t="s">
        <v>456</v>
      </c>
      <c r="C30" s="373">
        <v>271</v>
      </c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271</v>
      </c>
    </row>
    <row r="31" spans="1:11" s="332" customFormat="1" ht="12" customHeight="1" thickBot="1">
      <c r="A31" s="331" t="s">
        <v>154</v>
      </c>
      <c r="B31" s="346" t="s">
        <v>457</v>
      </c>
      <c r="C31" s="374">
        <v>271</v>
      </c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271</v>
      </c>
    </row>
    <row r="32" spans="1:11" s="332" customFormat="1" ht="12" customHeight="1" thickBot="1">
      <c r="A32" s="333" t="s">
        <v>7</v>
      </c>
      <c r="B32" s="47" t="s">
        <v>458</v>
      </c>
      <c r="C32" s="354">
        <v>0</v>
      </c>
      <c r="D32" s="79">
        <f aca="true" t="shared" si="5" ref="D32:J32">+D33+D34+D35</f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2" customFormat="1" ht="12" customHeight="1">
      <c r="A33" s="334" t="s">
        <v>51</v>
      </c>
      <c r="B33" s="335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2" customFormat="1" ht="12" customHeight="1">
      <c r="A34" s="334" t="s">
        <v>52</v>
      </c>
      <c r="B34" s="336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2" customFormat="1" ht="12" customHeight="1" thickBot="1">
      <c r="A35" s="331" t="s">
        <v>53</v>
      </c>
      <c r="B35" s="346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9" customFormat="1" ht="12" customHeight="1" thickBot="1">
      <c r="A36" s="333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8">
        <f>C36+J36</f>
        <v>0</v>
      </c>
    </row>
    <row r="37" spans="1:11" s="329" customFormat="1" ht="12" customHeight="1" thickBot="1">
      <c r="A37" s="333" t="s">
        <v>9</v>
      </c>
      <c r="B37" s="47" t="s">
        <v>459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9" customFormat="1" ht="12" customHeight="1" thickBot="1">
      <c r="A38" s="59" t="s">
        <v>10</v>
      </c>
      <c r="B38" s="47" t="s">
        <v>460</v>
      </c>
      <c r="C38" s="354">
        <v>10993</v>
      </c>
      <c r="D38" s="79">
        <f aca="true" t="shared" si="6" ref="D38:K38">+D10+D22+D27+D28+D32+D36+D37</f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10993</v>
      </c>
    </row>
    <row r="39" spans="1:11" s="329" customFormat="1" ht="12" customHeight="1" thickBot="1">
      <c r="A39" s="338" t="s">
        <v>11</v>
      </c>
      <c r="B39" s="47" t="s">
        <v>461</v>
      </c>
      <c r="C39" s="354">
        <v>16129</v>
      </c>
      <c r="D39" s="79">
        <f aca="true" t="shared" si="7" ref="D39:J39">+D40+D41+D42</f>
        <v>0</v>
      </c>
      <c r="E39" s="79">
        <f t="shared" si="7"/>
        <v>1327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1327</v>
      </c>
      <c r="K39" s="112">
        <f>+K40+K41+K42</f>
        <v>17456</v>
      </c>
    </row>
    <row r="40" spans="1:11" s="329" customFormat="1" ht="12" customHeight="1">
      <c r="A40" s="334" t="s">
        <v>462</v>
      </c>
      <c r="B40" s="335" t="s">
        <v>125</v>
      </c>
      <c r="C40" s="372">
        <v>60</v>
      </c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60</v>
      </c>
    </row>
    <row r="41" spans="1:11" s="329" customFormat="1" ht="12" customHeight="1">
      <c r="A41" s="334" t="s">
        <v>463</v>
      </c>
      <c r="B41" s="336" t="s">
        <v>464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2" customFormat="1" ht="12" customHeight="1" thickBot="1">
      <c r="A42" s="331" t="s">
        <v>465</v>
      </c>
      <c r="B42" s="337" t="s">
        <v>466</v>
      </c>
      <c r="C42" s="375">
        <v>16069</v>
      </c>
      <c r="D42" s="375"/>
      <c r="E42" s="375">
        <v>1327</v>
      </c>
      <c r="F42" s="375"/>
      <c r="G42" s="375"/>
      <c r="H42" s="375"/>
      <c r="I42" s="375"/>
      <c r="J42" s="355">
        <f>D42+E42+F42+G42+H42+I42</f>
        <v>1327</v>
      </c>
      <c r="K42" s="350">
        <f>C42+J42</f>
        <v>17396</v>
      </c>
    </row>
    <row r="43" spans="1:11" s="332" customFormat="1" ht="12.75" customHeight="1" thickBot="1">
      <c r="A43" s="338" t="s">
        <v>12</v>
      </c>
      <c r="B43" s="339" t="s">
        <v>467</v>
      </c>
      <c r="C43" s="354">
        <v>27122</v>
      </c>
      <c r="D43" s="79">
        <f aca="true" t="shared" si="8" ref="D43:J43">+D38+D39</f>
        <v>0</v>
      </c>
      <c r="E43" s="79">
        <f t="shared" si="8"/>
        <v>1327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1327</v>
      </c>
      <c r="K43" s="112">
        <f>+K38+K39</f>
        <v>28449</v>
      </c>
    </row>
    <row r="44" spans="1:11" s="326" customFormat="1" ht="13.5" customHeight="1" thickBot="1">
      <c r="A44" s="796" t="s">
        <v>36</v>
      </c>
      <c r="B44" s="809"/>
      <c r="C44" s="809"/>
      <c r="D44" s="809"/>
      <c r="E44" s="809"/>
      <c r="F44" s="809"/>
      <c r="G44" s="809"/>
      <c r="H44" s="809"/>
      <c r="I44" s="809"/>
      <c r="J44" s="809"/>
      <c r="K44" s="810"/>
    </row>
    <row r="45" spans="1:11" s="340" customFormat="1" ht="12" customHeight="1" thickBot="1">
      <c r="A45" s="333" t="s">
        <v>3</v>
      </c>
      <c r="B45" s="47" t="s">
        <v>468</v>
      </c>
      <c r="C45" s="359">
        <v>26724</v>
      </c>
      <c r="D45" s="359">
        <f aca="true" t="shared" si="9" ref="D45:J45">SUM(D46:D50)</f>
        <v>0</v>
      </c>
      <c r="E45" s="359">
        <f t="shared" si="9"/>
        <v>929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929</v>
      </c>
      <c r="K45" s="328">
        <f>SUM(K46:K50)</f>
        <v>27653</v>
      </c>
    </row>
    <row r="46" spans="1:11" ht="12" customHeight="1">
      <c r="A46" s="331" t="s">
        <v>58</v>
      </c>
      <c r="B46" s="6" t="s">
        <v>32</v>
      </c>
      <c r="C46" s="376">
        <v>9081</v>
      </c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9081</v>
      </c>
    </row>
    <row r="47" spans="1:11" ht="12" customHeight="1">
      <c r="A47" s="331" t="s">
        <v>59</v>
      </c>
      <c r="B47" s="5" t="s">
        <v>101</v>
      </c>
      <c r="C47" s="377">
        <v>1607</v>
      </c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1607</v>
      </c>
    </row>
    <row r="48" spans="1:11" ht="12" customHeight="1">
      <c r="A48" s="331" t="s">
        <v>60</v>
      </c>
      <c r="B48" s="5" t="s">
        <v>77</v>
      </c>
      <c r="C48" s="377">
        <v>16036</v>
      </c>
      <c r="D48" s="377"/>
      <c r="E48" s="377">
        <v>929</v>
      </c>
      <c r="F48" s="377"/>
      <c r="G48" s="377"/>
      <c r="H48" s="377"/>
      <c r="I48" s="377"/>
      <c r="J48" s="361">
        <f>D48+E48+F48+G48+H48+I48</f>
        <v>929</v>
      </c>
      <c r="K48" s="365">
        <f>C48+J48</f>
        <v>16965</v>
      </c>
    </row>
    <row r="49" spans="1:11" ht="12" customHeight="1">
      <c r="A49" s="331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>
      <c r="A50" s="331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>
      <c r="A51" s="333" t="s">
        <v>4</v>
      </c>
      <c r="B51" s="47" t="s">
        <v>469</v>
      </c>
      <c r="C51" s="359">
        <v>398</v>
      </c>
      <c r="D51" s="359">
        <f aca="true" t="shared" si="10" ref="D51:J51">SUM(D52:D54)</f>
        <v>0</v>
      </c>
      <c r="E51" s="359">
        <f t="shared" si="10"/>
        <v>398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398</v>
      </c>
      <c r="K51" s="328">
        <f>SUM(K52:K54)</f>
        <v>796</v>
      </c>
    </row>
    <row r="52" spans="1:11" s="340" customFormat="1" ht="12" customHeight="1">
      <c r="A52" s="331" t="s">
        <v>64</v>
      </c>
      <c r="B52" s="6" t="s">
        <v>119</v>
      </c>
      <c r="C52" s="376">
        <v>398</v>
      </c>
      <c r="D52" s="376"/>
      <c r="E52" s="376">
        <v>398</v>
      </c>
      <c r="F52" s="376"/>
      <c r="G52" s="376"/>
      <c r="H52" s="376"/>
      <c r="I52" s="376"/>
      <c r="J52" s="360">
        <f>D52+E52+F52+G52+H52+I52</f>
        <v>398</v>
      </c>
      <c r="K52" s="364">
        <f>C52+J52</f>
        <v>796</v>
      </c>
    </row>
    <row r="53" spans="1:11" ht="12" customHeight="1">
      <c r="A53" s="331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>
      <c r="A54" s="331" t="s">
        <v>66</v>
      </c>
      <c r="B54" s="5" t="s">
        <v>470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>
      <c r="A55" s="331" t="s">
        <v>67</v>
      </c>
      <c r="B55" s="5" t="s">
        <v>471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>
      <c r="A56" s="333" t="s">
        <v>5</v>
      </c>
      <c r="B56" s="47" t="s">
        <v>472</v>
      </c>
      <c r="C56" s="403"/>
      <c r="D56" s="403"/>
      <c r="E56" s="403"/>
      <c r="F56" s="403"/>
      <c r="G56" s="403"/>
      <c r="H56" s="403"/>
      <c r="I56" s="403"/>
      <c r="J56" s="359">
        <f>D56+E56+F56+G56+H56+I56</f>
        <v>0</v>
      </c>
      <c r="K56" s="328">
        <f>C56+J56</f>
        <v>0</v>
      </c>
    </row>
    <row r="57" spans="1:11" ht="12.75" customHeight="1" thickBot="1">
      <c r="A57" s="333" t="s">
        <v>6</v>
      </c>
      <c r="B57" s="341" t="s">
        <v>473</v>
      </c>
      <c r="C57" s="362">
        <v>27122</v>
      </c>
      <c r="D57" s="362">
        <f aca="true" t="shared" si="11" ref="D57:J57">+D45+D51+D56</f>
        <v>0</v>
      </c>
      <c r="E57" s="362">
        <f t="shared" si="11"/>
        <v>1327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1327</v>
      </c>
      <c r="K57" s="342">
        <f>+K45+K51+K56</f>
        <v>28449</v>
      </c>
    </row>
    <row r="58" spans="3:11" ht="13.5" customHeight="1" thickBot="1">
      <c r="C58" s="417">
        <f>C43-C57</f>
        <v>0</v>
      </c>
      <c r="D58" s="418"/>
      <c r="E58" s="418"/>
      <c r="F58" s="418"/>
      <c r="G58" s="418"/>
      <c r="H58" s="418"/>
      <c r="I58" s="418"/>
      <c r="J58" s="418"/>
      <c r="K58" s="413">
        <f>K43-K57</f>
        <v>0</v>
      </c>
    </row>
    <row r="59" spans="1:11" ht="12.75" customHeight="1" thickBot="1">
      <c r="A59" s="65" t="s">
        <v>364</v>
      </c>
      <c r="B59" s="66"/>
      <c r="C59" s="378">
        <v>2</v>
      </c>
      <c r="D59" s="378"/>
      <c r="E59" s="378"/>
      <c r="F59" s="378"/>
      <c r="G59" s="378"/>
      <c r="H59" s="378"/>
      <c r="I59" s="378"/>
      <c r="J59" s="363">
        <f>D59+E59+F59+G59+H59+I59</f>
        <v>0</v>
      </c>
      <c r="K59" s="366">
        <f>C59+J59</f>
        <v>2</v>
      </c>
    </row>
    <row r="60" spans="1:11" ht="12.75" customHeight="1" thickBot="1">
      <c r="A60" s="65" t="s">
        <v>116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8"/>
  <sheetViews>
    <sheetView zoomScale="120" zoomScaleNormal="120" zoomScalePageLayoutView="120" workbookViewId="0" topLeftCell="A1">
      <selection activeCell="J18" sqref="I18:J18"/>
    </sheetView>
  </sheetViews>
  <sheetFormatPr defaultColWidth="9.375" defaultRowHeight="12.75"/>
  <cols>
    <col min="1" max="1" width="44.00390625" style="432" bestFit="1" customWidth="1"/>
    <col min="2" max="2" width="26.75390625" style="432" bestFit="1" customWidth="1"/>
    <col min="3" max="3" width="15.75390625" style="432" customWidth="1"/>
    <col min="4" max="4" width="16.75390625" style="432" customWidth="1"/>
    <col min="5" max="5" width="14.125" style="432" customWidth="1"/>
    <col min="6" max="6" width="4.75390625" style="436" customWidth="1"/>
    <col min="7" max="16384" width="9.375" style="432" customWidth="1"/>
  </cols>
  <sheetData>
    <row r="1" spans="1:6" ht="47.25" customHeight="1">
      <c r="A1"/>
      <c r="B1" s="829" t="s">
        <v>672</v>
      </c>
      <c r="C1" s="830"/>
      <c r="D1" s="830"/>
      <c r="F1" s="831" t="str">
        <f>CONCATENATE("1.sz.tájékoztató tábla ",RM_ALAPADATOK!C7," ",RM_ALAPADATOK!D7," ",RM_ALAPADATOK!E7," ",RM_ALAPADATOK!F7," ",RM_ALAPADATOK!G7," ",RM_ALAPADATOK!H7," ",RM_ALAPADATOK!I7," ",RM_ALAPADATOK!J7)</f>
        <v>1.sz.tájékoztató tábla / 2020 ( III.11. ) önkormányzati rendelethez  </v>
      </c>
    </row>
    <row r="2" spans="1:6" ht="22.5" customHeight="1" thickBot="1">
      <c r="A2" s="574"/>
      <c r="B2" s="575"/>
      <c r="C2" s="575"/>
      <c r="D2" s="575" t="s">
        <v>613</v>
      </c>
      <c r="F2" s="831"/>
    </row>
    <row r="3" spans="1:6" s="433" customFormat="1" ht="62.25" customHeight="1" thickBot="1">
      <c r="A3" s="576" t="s">
        <v>509</v>
      </c>
      <c r="B3" s="577" t="s">
        <v>614</v>
      </c>
      <c r="C3" s="577" t="s">
        <v>615</v>
      </c>
      <c r="D3" s="577" t="s">
        <v>616</v>
      </c>
      <c r="E3" s="577" t="s">
        <v>671</v>
      </c>
      <c r="F3" s="831"/>
    </row>
    <row r="4" spans="1:6" s="434" customFormat="1" ht="13.5" thickBot="1">
      <c r="A4" s="578">
        <v>1</v>
      </c>
      <c r="B4" s="579">
        <v>2</v>
      </c>
      <c r="C4" s="579">
        <v>3</v>
      </c>
      <c r="D4" s="579">
        <v>4</v>
      </c>
      <c r="E4" s="633">
        <v>5</v>
      </c>
      <c r="F4" s="831"/>
    </row>
    <row r="5" spans="1:6" ht="12.75">
      <c r="A5" s="580" t="s">
        <v>617</v>
      </c>
      <c r="B5" s="581">
        <v>144588500</v>
      </c>
      <c r="C5" s="582"/>
      <c r="D5" s="625">
        <f>SUM(B5+C5)</f>
        <v>144588500</v>
      </c>
      <c r="E5" s="632">
        <v>144588500</v>
      </c>
      <c r="F5" s="831"/>
    </row>
    <row r="6" spans="1:6" ht="12.75" customHeight="1">
      <c r="A6" s="580" t="s">
        <v>618</v>
      </c>
      <c r="B6" s="582"/>
      <c r="C6" s="582"/>
      <c r="D6" s="625"/>
      <c r="E6" s="629"/>
      <c r="F6" s="831"/>
    </row>
    <row r="7" spans="1:6" ht="12.75" customHeight="1">
      <c r="A7" s="583" t="s">
        <v>619</v>
      </c>
      <c r="B7" s="582">
        <f>B8+B9+B10+B12+B11</f>
        <v>33235197</v>
      </c>
      <c r="C7" s="582">
        <f>C8+C9+C10+C12+C11</f>
        <v>-24970200</v>
      </c>
      <c r="D7" s="625">
        <f>D8+D9+D10+D12+D11</f>
        <v>8264997</v>
      </c>
      <c r="E7" s="628">
        <v>8264997</v>
      </c>
      <c r="F7" s="831"/>
    </row>
    <row r="8" spans="1:6" ht="12.75" customHeight="1">
      <c r="A8" s="584" t="s">
        <v>620</v>
      </c>
      <c r="B8" s="585">
        <v>9366840</v>
      </c>
      <c r="C8" s="585">
        <v>-9366840</v>
      </c>
      <c r="D8" s="625">
        <f aca="true" t="shared" si="0" ref="D8:D14">SUM(B8+C8)</f>
        <v>0</v>
      </c>
      <c r="E8" s="629">
        <v>0</v>
      </c>
      <c r="F8" s="831"/>
    </row>
    <row r="9" spans="1:6" ht="12.75" customHeight="1">
      <c r="A9" s="584" t="s">
        <v>621</v>
      </c>
      <c r="B9" s="585">
        <v>13568000</v>
      </c>
      <c r="C9" s="585">
        <v>-13568000</v>
      </c>
      <c r="D9" s="625">
        <f t="shared" si="0"/>
        <v>0</v>
      </c>
      <c r="E9" s="629">
        <v>0</v>
      </c>
      <c r="F9" s="831"/>
    </row>
    <row r="10" spans="1:6" ht="12.75" customHeight="1">
      <c r="A10" s="584" t="s">
        <v>622</v>
      </c>
      <c r="B10" s="585">
        <v>2451777</v>
      </c>
      <c r="C10" s="585">
        <v>-1879810</v>
      </c>
      <c r="D10" s="625">
        <f t="shared" si="0"/>
        <v>571967</v>
      </c>
      <c r="E10" s="628">
        <v>571967</v>
      </c>
      <c r="F10" s="831"/>
    </row>
    <row r="11" spans="1:6" ht="12.75" customHeight="1">
      <c r="A11" s="584" t="s">
        <v>623</v>
      </c>
      <c r="B11" s="585">
        <v>155550</v>
      </c>
      <c r="C11" s="585">
        <v>-155550</v>
      </c>
      <c r="D11" s="625">
        <f t="shared" si="0"/>
        <v>0</v>
      </c>
      <c r="E11" s="629">
        <v>0</v>
      </c>
      <c r="F11" s="831"/>
    </row>
    <row r="12" spans="1:6" ht="12.75" customHeight="1">
      <c r="A12" s="584" t="s">
        <v>624</v>
      </c>
      <c r="B12" s="585">
        <v>7693030</v>
      </c>
      <c r="C12" s="585"/>
      <c r="D12" s="625">
        <f t="shared" si="0"/>
        <v>7693030</v>
      </c>
      <c r="E12" s="628">
        <v>7693030</v>
      </c>
      <c r="F12" s="831"/>
    </row>
    <row r="13" spans="1:6" ht="12.75" customHeight="1">
      <c r="A13" s="583" t="s">
        <v>625</v>
      </c>
      <c r="B13" s="582">
        <v>17552700</v>
      </c>
      <c r="C13" s="582">
        <v>-17552700</v>
      </c>
      <c r="D13" s="625">
        <f t="shared" si="0"/>
        <v>0</v>
      </c>
      <c r="E13" s="629">
        <v>0</v>
      </c>
      <c r="F13" s="831"/>
    </row>
    <row r="14" spans="1:6" ht="12.75">
      <c r="A14" s="583" t="s">
        <v>626</v>
      </c>
      <c r="B14" s="582">
        <v>384500</v>
      </c>
      <c r="C14" s="582"/>
      <c r="D14" s="625">
        <f t="shared" si="0"/>
        <v>384500</v>
      </c>
      <c r="E14" s="628">
        <v>384500</v>
      </c>
      <c r="F14" s="831"/>
    </row>
    <row r="15" spans="1:6" ht="12.75">
      <c r="A15" s="583"/>
      <c r="B15" s="582"/>
      <c r="C15" s="582"/>
      <c r="D15" s="625"/>
      <c r="E15" s="629"/>
      <c r="F15" s="831"/>
    </row>
    <row r="16" spans="1:6" ht="12.75">
      <c r="A16" s="583" t="s">
        <v>627</v>
      </c>
      <c r="B16" s="582">
        <f>B17+B18+B19+B29+B20</f>
        <v>181298950</v>
      </c>
      <c r="C16" s="582"/>
      <c r="D16" s="625">
        <f>SUM(B16:C16)</f>
        <v>181298950</v>
      </c>
      <c r="E16" s="628">
        <v>184808964</v>
      </c>
      <c r="F16" s="831"/>
    </row>
    <row r="17" spans="1:6" ht="12.75">
      <c r="A17" s="584" t="s">
        <v>628</v>
      </c>
      <c r="B17" s="585">
        <v>148998950</v>
      </c>
      <c r="C17" s="585"/>
      <c r="D17" s="626">
        <f>SUM(B17:C17)</f>
        <v>148998950</v>
      </c>
      <c r="E17" s="629">
        <v>150310400</v>
      </c>
      <c r="F17" s="831"/>
    </row>
    <row r="18" spans="1:6" ht="12.75">
      <c r="A18" s="584" t="s">
        <v>629</v>
      </c>
      <c r="B18" s="585">
        <v>27466800</v>
      </c>
      <c r="C18" s="585"/>
      <c r="D18" s="626">
        <f>SUM(B18:C18)</f>
        <v>27466800</v>
      </c>
      <c r="E18" s="629">
        <v>27729840</v>
      </c>
      <c r="F18" s="831"/>
    </row>
    <row r="19" spans="1:6" ht="12.75">
      <c r="A19" s="584" t="s">
        <v>630</v>
      </c>
      <c r="B19" s="585">
        <v>1586800</v>
      </c>
      <c r="C19" s="585"/>
      <c r="D19" s="626">
        <f>SUM(B19:C19)</f>
        <v>1586800</v>
      </c>
      <c r="E19" s="629">
        <v>2710784</v>
      </c>
      <c r="F19" s="831"/>
    </row>
    <row r="20" spans="1:6" ht="12.75" customHeight="1">
      <c r="A20" s="584" t="s">
        <v>631</v>
      </c>
      <c r="B20" s="585">
        <v>3246400</v>
      </c>
      <c r="C20" s="585"/>
      <c r="D20" s="626">
        <f>SUM(B20:C20)</f>
        <v>3246400</v>
      </c>
      <c r="E20" s="629">
        <v>4058000</v>
      </c>
      <c r="F20" s="831"/>
    </row>
    <row r="21" spans="1:6" ht="12.75">
      <c r="A21" s="583" t="s">
        <v>632</v>
      </c>
      <c r="B21" s="582">
        <f>B22+B23</f>
        <v>15230400</v>
      </c>
      <c r="C21" s="582"/>
      <c r="D21" s="625">
        <f>D22+D23</f>
        <v>15230400</v>
      </c>
      <c r="E21" s="628">
        <v>13845000</v>
      </c>
      <c r="F21" s="831"/>
    </row>
    <row r="22" spans="1:6" ht="12.75">
      <c r="A22" s="584" t="s">
        <v>633</v>
      </c>
      <c r="B22" s="585">
        <v>11373400</v>
      </c>
      <c r="C22" s="585"/>
      <c r="D22" s="626">
        <f>SUM(B22:C22)</f>
        <v>11373400</v>
      </c>
      <c r="E22" s="629">
        <v>11972000</v>
      </c>
      <c r="F22" s="831"/>
    </row>
    <row r="23" spans="1:6" ht="12.75">
      <c r="A23" s="584" t="s">
        <v>634</v>
      </c>
      <c r="B23" s="585">
        <v>3857000</v>
      </c>
      <c r="C23" s="585"/>
      <c r="D23" s="626">
        <f>SUM(B23:C23)</f>
        <v>3857000</v>
      </c>
      <c r="E23" s="629">
        <v>1873000</v>
      </c>
      <c r="F23" s="831"/>
    </row>
    <row r="24" spans="1:6" ht="12.75">
      <c r="A24" s="584"/>
      <c r="B24" s="585"/>
      <c r="C24" s="585"/>
      <c r="D24" s="626"/>
      <c r="E24" s="629"/>
      <c r="F24" s="831"/>
    </row>
    <row r="25" spans="1:6" ht="12.75">
      <c r="A25" s="583" t="s">
        <v>635</v>
      </c>
      <c r="B25" s="582">
        <f>B26+B27+B28</f>
        <v>65592193</v>
      </c>
      <c r="C25" s="582"/>
      <c r="D25" s="625">
        <f>D26+D27+D28</f>
        <v>65592193</v>
      </c>
      <c r="E25" s="628">
        <v>55189969</v>
      </c>
      <c r="F25" s="831"/>
    </row>
    <row r="26" spans="1:6" ht="12.75">
      <c r="A26" s="584" t="s">
        <v>636</v>
      </c>
      <c r="B26" s="585">
        <v>39336000</v>
      </c>
      <c r="C26" s="585"/>
      <c r="D26" s="626">
        <f aca="true" t="shared" si="1" ref="D26:D35">SUM(B26:C26)</f>
        <v>39336000</v>
      </c>
      <c r="E26" s="629">
        <v>29172000</v>
      </c>
      <c r="F26" s="831"/>
    </row>
    <row r="27" spans="1:6" ht="12.75">
      <c r="A27" s="584" t="s">
        <v>637</v>
      </c>
      <c r="B27" s="585">
        <v>25790161</v>
      </c>
      <c r="C27" s="585"/>
      <c r="D27" s="626">
        <f t="shared" si="1"/>
        <v>25790161</v>
      </c>
      <c r="E27" s="629">
        <v>25544185</v>
      </c>
      <c r="F27" s="831"/>
    </row>
    <row r="28" spans="1:6" ht="12.75">
      <c r="A28" s="584" t="s">
        <v>638</v>
      </c>
      <c r="B28" s="585">
        <v>466032</v>
      </c>
      <c r="C28" s="585"/>
      <c r="D28" s="626">
        <f t="shared" si="1"/>
        <v>466032</v>
      </c>
      <c r="E28" s="629">
        <v>473784</v>
      </c>
      <c r="F28" s="831"/>
    </row>
    <row r="29" spans="1:6" ht="12.75">
      <c r="A29" s="584"/>
      <c r="B29" s="585"/>
      <c r="C29" s="585"/>
      <c r="D29" s="626">
        <f t="shared" si="1"/>
        <v>0</v>
      </c>
      <c r="E29" s="629"/>
      <c r="F29" s="831"/>
    </row>
    <row r="30" spans="1:6" ht="12.75">
      <c r="A30" s="583" t="s">
        <v>639</v>
      </c>
      <c r="B30" s="582">
        <v>20396000</v>
      </c>
      <c r="C30" s="582"/>
      <c r="D30" s="625">
        <f t="shared" si="1"/>
        <v>20396000</v>
      </c>
      <c r="E30" s="628">
        <v>20396000</v>
      </c>
      <c r="F30" s="831"/>
    </row>
    <row r="31" spans="1:6" ht="12.75">
      <c r="A31" s="583" t="s">
        <v>640</v>
      </c>
      <c r="B31" s="582">
        <f>B32+B33+B34+B35</f>
        <v>46618600</v>
      </c>
      <c r="C31" s="582"/>
      <c r="D31" s="625">
        <f t="shared" si="1"/>
        <v>46618600</v>
      </c>
      <c r="E31" s="628">
        <v>51714520</v>
      </c>
      <c r="F31" s="831"/>
    </row>
    <row r="32" spans="1:6" s="435" customFormat="1" ht="19.5" customHeight="1">
      <c r="A32" s="584" t="s">
        <v>641</v>
      </c>
      <c r="B32" s="586">
        <v>6426000</v>
      </c>
      <c r="C32" s="585"/>
      <c r="D32" s="626">
        <f t="shared" si="1"/>
        <v>6426000</v>
      </c>
      <c r="E32" s="630">
        <v>6426000</v>
      </c>
      <c r="F32" s="831"/>
    </row>
    <row r="33" spans="1:5" ht="12.75">
      <c r="A33" s="584" t="s">
        <v>642</v>
      </c>
      <c r="B33" s="585">
        <v>7189600</v>
      </c>
      <c r="C33" s="585"/>
      <c r="D33" s="626">
        <f t="shared" si="1"/>
        <v>7189600</v>
      </c>
      <c r="E33" s="629">
        <v>6993520</v>
      </c>
    </row>
    <row r="34" spans="1:5" ht="12.75">
      <c r="A34" s="584" t="s">
        <v>643</v>
      </c>
      <c r="B34" s="585">
        <v>24453000</v>
      </c>
      <c r="C34" s="585"/>
      <c r="D34" s="626">
        <f t="shared" si="1"/>
        <v>24453000</v>
      </c>
      <c r="E34" s="629">
        <v>30030000</v>
      </c>
    </row>
    <row r="35" spans="1:5" ht="12.75">
      <c r="A35" s="584" t="s">
        <v>644</v>
      </c>
      <c r="B35" s="585">
        <v>8550000</v>
      </c>
      <c r="C35" s="585"/>
      <c r="D35" s="626">
        <f t="shared" si="1"/>
        <v>8550000</v>
      </c>
      <c r="E35" s="629">
        <v>8265000</v>
      </c>
    </row>
    <row r="36" spans="1:5" ht="12.75">
      <c r="A36" s="584"/>
      <c r="B36" s="585"/>
      <c r="C36" s="585"/>
      <c r="D36" s="626"/>
      <c r="E36" s="629"/>
    </row>
    <row r="37" spans="1:5" ht="13.5" thickBot="1">
      <c r="A37" s="583" t="s">
        <v>645</v>
      </c>
      <c r="B37" s="582">
        <v>8132751</v>
      </c>
      <c r="C37" s="582"/>
      <c r="D37" s="625">
        <f>SUM(B37:C37)</f>
        <v>8132751</v>
      </c>
      <c r="E37" s="628">
        <v>8132751</v>
      </c>
    </row>
    <row r="38" spans="1:5" ht="13.5" thickBot="1">
      <c r="A38" s="587" t="s">
        <v>510</v>
      </c>
      <c r="B38" s="588">
        <f>B5+B7+B13+B16+B25+B30+B31+B37+B14+B21</f>
        <v>533029791</v>
      </c>
      <c r="C38" s="588">
        <f>C5+C7+C13</f>
        <v>-42522900</v>
      </c>
      <c r="D38" s="627">
        <f>D5+D7+D13+D16+D25+D30+D31+D37+D14+D21</f>
        <v>490506891</v>
      </c>
      <c r="E38" s="631">
        <f>E5+E7+E13+E16+E25+E30+E31+E37+E14+E21</f>
        <v>487325201</v>
      </c>
    </row>
  </sheetData>
  <sheetProtection/>
  <mergeCells count="2">
    <mergeCell ref="B1:D1"/>
    <mergeCell ref="F1:F3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="110" zoomScaleNormal="110" zoomScalePageLayoutView="0" workbookViewId="0" topLeftCell="A1">
      <selection activeCell="S27" sqref="S27"/>
    </sheetView>
  </sheetViews>
  <sheetFormatPr defaultColWidth="9.00390625" defaultRowHeight="12.75"/>
  <cols>
    <col min="1" max="1" width="35.375" style="0" customWidth="1"/>
    <col min="2" max="2" width="41.50390625" style="0" customWidth="1"/>
    <col min="3" max="3" width="1.625" style="0" bestFit="1" customWidth="1"/>
    <col min="4" max="4" width="5.375" style="0" bestFit="1" customWidth="1"/>
    <col min="5" max="5" width="1.625" style="0" bestFit="1" customWidth="1"/>
    <col min="6" max="6" width="18.50390625" style="0" customWidth="1"/>
    <col min="7" max="7" width="1.625" style="0" bestFit="1" customWidth="1"/>
    <col min="12" max="14" width="0" style="0" hidden="1" customWidth="1"/>
    <col min="15" max="15" width="12.625" style="0" hidden="1" customWidth="1"/>
    <col min="16" max="18" width="0" style="0" hidden="1" customWidth="1"/>
  </cols>
  <sheetData>
    <row r="1" spans="1:18" ht="12.75">
      <c r="A1" s="420"/>
      <c r="B1" s="420"/>
      <c r="C1" s="420"/>
      <c r="D1" s="420"/>
      <c r="E1" s="420"/>
      <c r="F1" s="420"/>
      <c r="G1" s="420"/>
      <c r="H1" s="420"/>
      <c r="I1" s="420"/>
      <c r="J1" s="420"/>
      <c r="K1" s="420"/>
      <c r="P1">
        <v>0</v>
      </c>
      <c r="Q1" t="s">
        <v>514</v>
      </c>
      <c r="R1" t="str">
        <f>INDEX(Q1:Q10,MATCH(D7-ROUNDDOWN(D7,-1),P1:P10,0))</f>
        <v>ban</v>
      </c>
    </row>
    <row r="2" spans="1:17" ht="15.75">
      <c r="A2" s="649" t="s">
        <v>434</v>
      </c>
      <c r="B2" s="649"/>
      <c r="C2" s="649"/>
      <c r="D2" s="649"/>
      <c r="E2" s="649"/>
      <c r="F2" s="649"/>
      <c r="G2" s="649"/>
      <c r="H2" s="649"/>
      <c r="I2" s="649"/>
      <c r="J2" s="420"/>
      <c r="K2" s="420"/>
      <c r="P2">
        <v>1</v>
      </c>
      <c r="Q2" t="s">
        <v>513</v>
      </c>
    </row>
    <row r="3" spans="1:17" ht="15.75">
      <c r="A3" s="646" t="s">
        <v>575</v>
      </c>
      <c r="B3" s="646"/>
      <c r="C3" s="646"/>
      <c r="D3" s="646"/>
      <c r="E3" s="646"/>
      <c r="F3" s="646"/>
      <c r="G3" s="646"/>
      <c r="H3" s="420"/>
      <c r="I3" s="420"/>
      <c r="J3" s="420"/>
      <c r="K3" s="420"/>
      <c r="P3">
        <v>2</v>
      </c>
      <c r="Q3" t="s">
        <v>513</v>
      </c>
    </row>
    <row r="4" spans="1:17" ht="12.75">
      <c r="A4" s="420"/>
      <c r="B4" s="420"/>
      <c r="C4" s="420"/>
      <c r="D4" s="420"/>
      <c r="E4" s="420"/>
      <c r="F4" s="420"/>
      <c r="G4" s="420"/>
      <c r="H4" s="420"/>
      <c r="I4" s="420"/>
      <c r="J4" s="420"/>
      <c r="K4" s="420"/>
      <c r="P4">
        <v>3</v>
      </c>
      <c r="Q4" t="s">
        <v>514</v>
      </c>
    </row>
    <row r="5" spans="1:17" ht="12.75">
      <c r="A5" s="420"/>
      <c r="B5" s="420"/>
      <c r="C5" s="420"/>
      <c r="D5" s="420"/>
      <c r="E5" s="420"/>
      <c r="F5" s="420"/>
      <c r="G5" s="420"/>
      <c r="H5" s="420"/>
      <c r="I5" s="420"/>
      <c r="J5" s="420"/>
      <c r="K5" s="420"/>
      <c r="P5">
        <v>4</v>
      </c>
      <c r="Q5" t="s">
        <v>513</v>
      </c>
    </row>
    <row r="6" spans="1:17" ht="14.25">
      <c r="A6" s="549" t="s">
        <v>507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P6">
        <v>5</v>
      </c>
      <c r="Q6" t="s">
        <v>513</v>
      </c>
    </row>
    <row r="7" spans="1:17" ht="12.75">
      <c r="A7" s="476" t="s">
        <v>481</v>
      </c>
      <c r="B7" s="419">
        <v>3</v>
      </c>
      <c r="C7" s="475" t="s">
        <v>482</v>
      </c>
      <c r="D7" s="475">
        <f>RM_TARTALOMJEGYZÉK!A1</f>
        <v>2020</v>
      </c>
      <c r="E7" s="475" t="s">
        <v>483</v>
      </c>
      <c r="F7" s="419" t="s">
        <v>577</v>
      </c>
      <c r="G7" s="475" t="s">
        <v>484</v>
      </c>
      <c r="H7" s="475" t="s">
        <v>485</v>
      </c>
      <c r="I7" s="475"/>
      <c r="J7" s="475"/>
      <c r="K7" s="420"/>
      <c r="P7">
        <v>6</v>
      </c>
      <c r="Q7" t="s">
        <v>514</v>
      </c>
    </row>
    <row r="8" spans="1:17" ht="12.75">
      <c r="A8" s="420"/>
      <c r="B8" s="420"/>
      <c r="C8" s="420"/>
      <c r="D8" s="420"/>
      <c r="E8" s="420"/>
      <c r="F8" s="420"/>
      <c r="G8" s="420"/>
      <c r="H8" s="420"/>
      <c r="I8" s="420"/>
      <c r="J8" s="420"/>
      <c r="K8" s="420"/>
      <c r="P8">
        <v>7</v>
      </c>
      <c r="Q8" t="s">
        <v>513</v>
      </c>
    </row>
    <row r="9" spans="1:17" ht="12.75">
      <c r="A9" s="420"/>
      <c r="B9" s="420"/>
      <c r="C9" s="420"/>
      <c r="D9" s="420"/>
      <c r="E9" s="420"/>
      <c r="F9" s="420"/>
      <c r="G9" s="420"/>
      <c r="H9" s="420"/>
      <c r="I9" s="420"/>
      <c r="J9" s="420"/>
      <c r="K9" s="420"/>
      <c r="P9">
        <v>8</v>
      </c>
      <c r="Q9" t="s">
        <v>514</v>
      </c>
    </row>
    <row r="10" spans="1:17" ht="13.5" thickBot="1">
      <c r="A10" s="420"/>
      <c r="B10" s="420"/>
      <c r="C10" s="420"/>
      <c r="D10" s="420"/>
      <c r="E10" s="420"/>
      <c r="F10" s="420"/>
      <c r="G10" s="420"/>
      <c r="H10" s="420"/>
      <c r="I10" s="420"/>
      <c r="J10" s="437" t="s">
        <v>517</v>
      </c>
      <c r="K10" s="420"/>
      <c r="P10">
        <v>9</v>
      </c>
      <c r="Q10" t="s">
        <v>513</v>
      </c>
    </row>
    <row r="11" spans="1:15" ht="17.25" thickBot="1" thickTop="1">
      <c r="A11" s="646" t="s">
        <v>612</v>
      </c>
      <c r="B11" s="646"/>
      <c r="C11" s="646"/>
      <c r="D11" s="646"/>
      <c r="E11" s="646"/>
      <c r="F11" s="646"/>
      <c r="G11" s="646"/>
      <c r="H11" s="646"/>
      <c r="I11" s="646"/>
      <c r="J11" s="550" t="s">
        <v>573</v>
      </c>
      <c r="K11" s="420"/>
      <c r="L11" s="438" t="s">
        <v>8</v>
      </c>
      <c r="M11">
        <f>IF($K$11="Nem","",2)</f>
        <v>2</v>
      </c>
      <c r="N11" t="s">
        <v>518</v>
      </c>
      <c r="O11" t="str">
        <f>CONCATENATE(L11,M11,N11)</f>
        <v>6.2.</v>
      </c>
    </row>
    <row r="12" spans="1:11" ht="13.5" thickTop="1">
      <c r="A12" s="420"/>
      <c r="B12" s="420"/>
      <c r="C12" s="420"/>
      <c r="D12" s="420"/>
      <c r="E12" s="420"/>
      <c r="F12" s="420"/>
      <c r="G12" s="420"/>
      <c r="H12" s="420"/>
      <c r="I12" s="420"/>
      <c r="J12" s="420"/>
      <c r="K12" s="420"/>
    </row>
    <row r="13" spans="1:15" ht="14.25">
      <c r="A13" s="551" t="s">
        <v>435</v>
      </c>
      <c r="B13" s="647" t="s">
        <v>576</v>
      </c>
      <c r="C13" s="648"/>
      <c r="D13" s="648"/>
      <c r="E13" s="648"/>
      <c r="F13" s="648"/>
      <c r="G13" s="648"/>
      <c r="H13" s="648"/>
      <c r="I13" s="648"/>
      <c r="J13" s="420"/>
      <c r="K13" s="420"/>
      <c r="L13" s="438" t="s">
        <v>8</v>
      </c>
      <c r="M13">
        <f>IF(J11="Nem",2,3)</f>
        <v>3</v>
      </c>
      <c r="N13" t="s">
        <v>518</v>
      </c>
      <c r="O13" t="str">
        <f>CONCATENATE(L13,M13,N13)</f>
        <v>6.3.</v>
      </c>
    </row>
    <row r="14" spans="1:11" ht="14.25">
      <c r="A14" s="420"/>
      <c r="B14" s="421"/>
      <c r="C14" s="420"/>
      <c r="D14" s="420"/>
      <c r="E14" s="420"/>
      <c r="F14" s="420"/>
      <c r="G14" s="420"/>
      <c r="H14" s="420"/>
      <c r="I14" s="420"/>
      <c r="J14" s="420"/>
      <c r="K14" s="420"/>
    </row>
    <row r="15" spans="1:11" ht="12.75">
      <c r="A15" s="420"/>
      <c r="B15" s="420"/>
      <c r="C15" s="420"/>
      <c r="D15" s="420"/>
      <c r="E15" s="420"/>
      <c r="F15" s="420"/>
      <c r="G15" s="420"/>
      <c r="H15" s="420"/>
      <c r="I15" s="420"/>
      <c r="J15" s="420"/>
      <c r="K15" s="420"/>
    </row>
    <row r="16" spans="1:11" ht="12.75">
      <c r="A16" s="420"/>
      <c r="B16" s="420"/>
      <c r="C16" s="420"/>
      <c r="D16" s="420"/>
      <c r="E16" s="420"/>
      <c r="F16" s="420"/>
      <c r="G16" s="420"/>
      <c r="H16" s="420"/>
      <c r="I16" s="420"/>
      <c r="J16" s="420"/>
      <c r="K16" s="420"/>
    </row>
    <row r="17" spans="1:11" ht="12.75">
      <c r="A17" s="420"/>
      <c r="B17" s="420"/>
      <c r="C17" s="420"/>
      <c r="D17" s="420"/>
      <c r="E17" s="420"/>
      <c r="F17" s="420"/>
      <c r="G17" s="420"/>
      <c r="H17" s="420"/>
      <c r="I17" s="420"/>
      <c r="J17" s="420"/>
      <c r="K17" s="420"/>
    </row>
  </sheetData>
  <sheetProtection/>
  <mergeCells count="4">
    <mergeCell ref="A3:G3"/>
    <mergeCell ref="B13:I13"/>
    <mergeCell ref="A2:I2"/>
    <mergeCell ref="A11:I11"/>
  </mergeCells>
  <conditionalFormatting sqref="A11:I11">
    <cfRule type="expression" priority="1" dxfId="3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A6" sqref="A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1" spans="1:2" ht="17.25">
      <c r="A1" s="207" t="s">
        <v>419</v>
      </c>
      <c r="B1" s="60"/>
    </row>
    <row r="2" spans="1:2" ht="12.75">
      <c r="A2" s="60"/>
      <c r="B2" s="60"/>
    </row>
    <row r="3" spans="1:2" ht="12.75">
      <c r="A3" s="209"/>
      <c r="B3" s="209"/>
    </row>
    <row r="4" spans="1:2" ht="15">
      <c r="A4" s="62"/>
      <c r="B4" s="213"/>
    </row>
    <row r="5" spans="1:2" ht="15">
      <c r="A5" s="62"/>
      <c r="B5" s="213"/>
    </row>
    <row r="6" spans="1:2" s="54" customFormat="1" ht="15">
      <c r="A6" s="62" t="str">
        <f>CONCATENATE(RM_ALAPADATOK!D7,". évi eredeti előirányzat BEVÉTELEK")</f>
        <v>2020. évi eredeti előirányzat BEVÉTELEK</v>
      </c>
      <c r="B6" s="209"/>
    </row>
    <row r="7" spans="1:2" s="54" customFormat="1" ht="12.75">
      <c r="A7" s="209"/>
      <c r="B7" s="209"/>
    </row>
    <row r="8" spans="1:2" s="54" customFormat="1" ht="12.75">
      <c r="A8" s="209"/>
      <c r="B8" s="209"/>
    </row>
    <row r="9" spans="1:2" ht="12.75">
      <c r="A9" s="209" t="s">
        <v>391</v>
      </c>
      <c r="B9" s="209" t="s">
        <v>371</v>
      </c>
    </row>
    <row r="10" spans="1:2" ht="12.75">
      <c r="A10" s="209" t="s">
        <v>389</v>
      </c>
      <c r="B10" s="209" t="s">
        <v>377</v>
      </c>
    </row>
    <row r="11" spans="1:2" ht="12.75">
      <c r="A11" s="209" t="s">
        <v>390</v>
      </c>
      <c r="B11" s="209" t="s">
        <v>378</v>
      </c>
    </row>
    <row r="12" spans="1:2" ht="12.75">
      <c r="A12" s="209"/>
      <c r="B12" s="209"/>
    </row>
    <row r="13" spans="1:2" ht="15">
      <c r="A13" s="62" t="str">
        <f>+CONCATENATE(LEFT(A6,4),". évi előirányzat módosítások BEVÉTELEK")</f>
        <v>2020. évi előirányzat módosítások BEVÉTELEK</v>
      </c>
      <c r="B13" s="213"/>
    </row>
    <row r="14" spans="1:2" ht="12.75">
      <c r="A14" s="209"/>
      <c r="B14" s="209"/>
    </row>
    <row r="15" spans="1:2" s="54" customFormat="1" ht="12.75">
      <c r="A15" s="209" t="s">
        <v>392</v>
      </c>
      <c r="B15" s="209" t="s">
        <v>372</v>
      </c>
    </row>
    <row r="16" spans="1:2" ht="12.75">
      <c r="A16" s="209" t="s">
        <v>393</v>
      </c>
      <c r="B16" s="209" t="s">
        <v>379</v>
      </c>
    </row>
    <row r="17" spans="1:2" ht="12.75">
      <c r="A17" s="209" t="s">
        <v>394</v>
      </c>
      <c r="B17" s="209" t="s">
        <v>380</v>
      </c>
    </row>
    <row r="18" spans="1:2" ht="12.75">
      <c r="A18" s="209"/>
      <c r="B18" s="209"/>
    </row>
    <row r="19" spans="1:2" ht="13.5">
      <c r="A19" s="216" t="str">
        <f>+CONCATENATE(LEFT(A6,4),". módosítás utáni módosított előrirányzatok BEVÉTELEK")</f>
        <v>2020. módosítás utáni módosított előrirányzatok BEVÉTELEK</v>
      </c>
      <c r="B19" s="213"/>
    </row>
    <row r="20" spans="1:2" ht="12.75">
      <c r="A20" s="209"/>
      <c r="B20" s="209"/>
    </row>
    <row r="21" spans="1:2" ht="12.75">
      <c r="A21" s="209" t="s">
        <v>395</v>
      </c>
      <c r="B21" s="209" t="s">
        <v>373</v>
      </c>
    </row>
    <row r="22" spans="1:2" ht="12.75">
      <c r="A22" s="209" t="s">
        <v>396</v>
      </c>
      <c r="B22" s="209" t="s">
        <v>381</v>
      </c>
    </row>
    <row r="23" spans="1:2" ht="12.75">
      <c r="A23" s="209" t="s">
        <v>397</v>
      </c>
      <c r="B23" s="209" t="s">
        <v>382</v>
      </c>
    </row>
    <row r="24" spans="1:2" ht="12.75">
      <c r="A24" s="209"/>
      <c r="B24" s="209"/>
    </row>
    <row r="25" spans="1:2" ht="15">
      <c r="A25" s="62" t="str">
        <f>+CONCATENATE(LEFT(A6,4),". évi eredeti előirányzat KIADÁSOK")</f>
        <v>2020. évi eredeti előirányzat KIADÁSOK</v>
      </c>
      <c r="B25" s="213"/>
    </row>
    <row r="26" spans="1:2" ht="12.75">
      <c r="A26" s="209"/>
      <c r="B26" s="209"/>
    </row>
    <row r="27" spans="1:2" ht="12.75">
      <c r="A27" s="209" t="s">
        <v>398</v>
      </c>
      <c r="B27" s="209" t="s">
        <v>374</v>
      </c>
    </row>
    <row r="28" spans="1:2" ht="12.75">
      <c r="A28" s="209" t="s">
        <v>399</v>
      </c>
      <c r="B28" s="209" t="s">
        <v>383</v>
      </c>
    </row>
    <row r="29" spans="1:2" ht="12.75">
      <c r="A29" s="209" t="s">
        <v>400</v>
      </c>
      <c r="B29" s="209" t="s">
        <v>384</v>
      </c>
    </row>
    <row r="30" spans="1:2" ht="12.75">
      <c r="A30" s="209"/>
      <c r="B30" s="209"/>
    </row>
    <row r="31" spans="1:2" ht="15">
      <c r="A31" s="62" t="str">
        <f>+CONCATENATE(LEFT(A6,4),". évi előirányzat módosítások KIADÁSOK")</f>
        <v>2020. évi előirányzat módosítások KIADÁSOK</v>
      </c>
      <c r="B31" s="213"/>
    </row>
    <row r="32" spans="1:2" ht="12.75">
      <c r="A32" s="209"/>
      <c r="B32" s="209"/>
    </row>
    <row r="33" spans="1:2" ht="12.75">
      <c r="A33" s="209" t="s">
        <v>401</v>
      </c>
      <c r="B33" s="209" t="s">
        <v>375</v>
      </c>
    </row>
    <row r="34" spans="1:2" ht="12.75">
      <c r="A34" s="209" t="s">
        <v>402</v>
      </c>
      <c r="B34" s="209" t="s">
        <v>385</v>
      </c>
    </row>
    <row r="35" spans="1:2" ht="12.75">
      <c r="A35" s="209" t="s">
        <v>403</v>
      </c>
      <c r="B35" s="209" t="s">
        <v>386</v>
      </c>
    </row>
    <row r="36" spans="1:2" ht="12.75">
      <c r="A36" s="209"/>
      <c r="B36" s="209"/>
    </row>
    <row r="37" spans="1:2" ht="15">
      <c r="A37" s="215" t="str">
        <f>+CONCATENATE(LEFT(A6,4),". módosítás utáni módosított előirányzatok KIADÁSOK")</f>
        <v>2020. módosítás utáni módosított előirányzatok KIADÁSOK</v>
      </c>
      <c r="B37" s="213"/>
    </row>
    <row r="38" spans="1:2" ht="12.75">
      <c r="A38" s="209"/>
      <c r="B38" s="209"/>
    </row>
    <row r="39" spans="1:2" ht="12.75">
      <c r="A39" s="209" t="s">
        <v>404</v>
      </c>
      <c r="B39" s="209" t="s">
        <v>376</v>
      </c>
    </row>
    <row r="40" spans="1:2" ht="12.75">
      <c r="A40" s="209" t="s">
        <v>405</v>
      </c>
      <c r="B40" s="209" t="s">
        <v>387</v>
      </c>
    </row>
    <row r="41" spans="1:2" ht="12.75">
      <c r="A41" s="209" t="s">
        <v>406</v>
      </c>
      <c r="B41" s="209" t="s">
        <v>388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66"/>
  <sheetViews>
    <sheetView zoomScale="120" zoomScaleNormal="120" zoomScaleSheetLayoutView="100" workbookViewId="0" topLeftCell="B63">
      <selection activeCell="D172" sqref="D172"/>
    </sheetView>
  </sheetViews>
  <sheetFormatPr defaultColWidth="9.375" defaultRowHeight="12.75"/>
  <cols>
    <col min="1" max="1" width="7.50390625" style="115" customWidth="1"/>
    <col min="2" max="2" width="59.625" style="115" customWidth="1"/>
    <col min="3" max="3" width="14.75390625" style="116" customWidth="1"/>
    <col min="4" max="11" width="14.75390625" style="136" customWidth="1"/>
    <col min="12" max="16384" width="9.375" style="136" customWidth="1"/>
  </cols>
  <sheetData>
    <row r="1" spans="1:11" ht="15">
      <c r="A1" s="303"/>
      <c r="B1" s="664" t="str">
        <f>CONCATENATE("1.1. melléklet ",RM_ALAPADATOK!A7," ",RM_ALAPADATOK!B7," ",RM_ALAPADATOK!C7," ",RM_ALAPADATOK!D7," ",RM_ALAPADATOK!E7," ",RM_ALAPADATOK!F7," ",RM_ALAPADATOK!G7," ",RM_ALAPADATOK!H7)</f>
        <v>1.1. melléklet a 3 / 2020 ( III.11. ) önkormányzati rendelethez</v>
      </c>
      <c r="C1" s="665"/>
      <c r="D1" s="665"/>
      <c r="E1" s="665"/>
      <c r="F1" s="665"/>
      <c r="G1" s="665"/>
      <c r="H1" s="665"/>
      <c r="I1" s="665"/>
      <c r="J1" s="665"/>
      <c r="K1" s="665"/>
    </row>
    <row r="2" spans="1:11" ht="15">
      <c r="A2" s="303"/>
      <c r="B2" s="303"/>
      <c r="C2" s="304"/>
      <c r="D2" s="305"/>
      <c r="E2" s="305"/>
      <c r="F2" s="305"/>
      <c r="G2" s="305"/>
      <c r="H2" s="305"/>
      <c r="I2" s="305"/>
      <c r="J2" s="305"/>
      <c r="K2" s="305"/>
    </row>
    <row r="3" spans="1:11" ht="15">
      <c r="A3" s="666">
        <f>CONCATENATE(RM_ALAPADATOK!A4)</f>
      </c>
      <c r="B3" s="666"/>
      <c r="C3" s="667"/>
      <c r="D3" s="666"/>
      <c r="E3" s="666"/>
      <c r="F3" s="666"/>
      <c r="G3" s="666"/>
      <c r="H3" s="666"/>
      <c r="I3" s="666"/>
      <c r="J3" s="666"/>
      <c r="K3" s="666"/>
    </row>
    <row r="4" spans="1:11" ht="15">
      <c r="A4" s="666" t="str">
        <f>CONCATENATE(RM_ALAPADATOK!D7,". ÉVI KÖLTSÉGVETÉSI RENDELET ÖSSZEVONT BEVÉTELEINEK KIADÁSAINAK MÓDOSÍTÁSA")</f>
        <v>2020. ÉVI KÖLTSÉGVETÉSI RENDELET ÖSSZEVONT BEVÉTELEINEK KIADÁSAINAK MÓDOSÍTÁSA</v>
      </c>
      <c r="B4" s="666"/>
      <c r="C4" s="667"/>
      <c r="D4" s="666"/>
      <c r="E4" s="666"/>
      <c r="F4" s="666"/>
      <c r="G4" s="666"/>
      <c r="H4" s="666"/>
      <c r="I4" s="666"/>
      <c r="J4" s="666"/>
      <c r="K4" s="666"/>
    </row>
    <row r="5" spans="1:11" ht="15">
      <c r="A5" s="303"/>
      <c r="B5" s="303"/>
      <c r="C5" s="304"/>
      <c r="D5" s="305"/>
      <c r="E5" s="305"/>
      <c r="F5" s="305"/>
      <c r="G5" s="305"/>
      <c r="H5" s="305"/>
      <c r="I5" s="305"/>
      <c r="J5" s="305"/>
      <c r="K5" s="305"/>
    </row>
    <row r="6" spans="1:11" ht="15.75" customHeight="1">
      <c r="A6" s="660" t="s">
        <v>1</v>
      </c>
      <c r="B6" s="660"/>
      <c r="C6" s="660"/>
      <c r="D6" s="660"/>
      <c r="E6" s="660"/>
      <c r="F6" s="660"/>
      <c r="G6" s="660"/>
      <c r="H6" s="660"/>
      <c r="I6" s="660"/>
      <c r="J6" s="660"/>
      <c r="K6" s="660"/>
    </row>
    <row r="7" spans="1:11" ht="15.75" customHeight="1" thickBot="1">
      <c r="A7" s="662" t="s">
        <v>81</v>
      </c>
      <c r="B7" s="662"/>
      <c r="C7" s="306"/>
      <c r="D7" s="305"/>
      <c r="E7" s="305"/>
      <c r="F7" s="305"/>
      <c r="G7" s="305"/>
      <c r="H7" s="305"/>
      <c r="I7" s="305"/>
      <c r="J7" s="305"/>
      <c r="K7" s="306" t="s">
        <v>598</v>
      </c>
    </row>
    <row r="8" spans="1:11" ht="15">
      <c r="A8" s="651" t="s">
        <v>46</v>
      </c>
      <c r="B8" s="653" t="s">
        <v>2</v>
      </c>
      <c r="C8" s="655" t="str">
        <f>+CONCATENATE(LEFT(RM_ÖSSZEFÜGGÉSEK!A6,4),". évi")</f>
        <v>2020. évi</v>
      </c>
      <c r="D8" s="656"/>
      <c r="E8" s="657"/>
      <c r="F8" s="657"/>
      <c r="G8" s="657"/>
      <c r="H8" s="657"/>
      <c r="I8" s="657"/>
      <c r="J8" s="657"/>
      <c r="K8" s="658"/>
    </row>
    <row r="9" spans="1:11" ht="23.25" thickBot="1">
      <c r="A9" s="652"/>
      <c r="B9" s="654"/>
      <c r="C9" s="282" t="s">
        <v>367</v>
      </c>
      <c r="D9" s="300" t="s">
        <v>508</v>
      </c>
      <c r="E9" s="300" t="s">
        <v>555</v>
      </c>
      <c r="F9" s="300" t="s">
        <v>478</v>
      </c>
      <c r="G9" s="300" t="s">
        <v>479</v>
      </c>
      <c r="H9" s="300" t="s">
        <v>516</v>
      </c>
      <c r="I9" s="300" t="s">
        <v>480</v>
      </c>
      <c r="J9" s="301" t="s">
        <v>431</v>
      </c>
      <c r="K9" s="302" t="s">
        <v>666</v>
      </c>
    </row>
    <row r="10" spans="1:11" s="137" customFormat="1" ht="12" customHeight="1" thickBot="1">
      <c r="A10" s="133" t="s">
        <v>343</v>
      </c>
      <c r="B10" s="134" t="s">
        <v>344</v>
      </c>
      <c r="C10" s="283" t="s">
        <v>345</v>
      </c>
      <c r="D10" s="283" t="s">
        <v>347</v>
      </c>
      <c r="E10" s="284" t="s">
        <v>346</v>
      </c>
      <c r="F10" s="284" t="s">
        <v>348</v>
      </c>
      <c r="G10" s="284" t="s">
        <v>349</v>
      </c>
      <c r="H10" s="284" t="s">
        <v>350</v>
      </c>
      <c r="I10" s="284" t="s">
        <v>436</v>
      </c>
      <c r="J10" s="284" t="s">
        <v>437</v>
      </c>
      <c r="K10" s="299" t="s">
        <v>438</v>
      </c>
    </row>
    <row r="11" spans="1:11" s="138" customFormat="1" ht="12" customHeight="1" thickBot="1">
      <c r="A11" s="17" t="s">
        <v>3</v>
      </c>
      <c r="B11" s="18" t="s">
        <v>137</v>
      </c>
      <c r="C11" s="126">
        <v>490507</v>
      </c>
      <c r="D11" s="126">
        <f aca="true" t="shared" si="0" ref="D11:K11">+D12+D13+D14+D15+D16+D17</f>
        <v>5226</v>
      </c>
      <c r="E11" s="126">
        <v>25465</v>
      </c>
      <c r="F11" s="126">
        <v>5819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36510</v>
      </c>
      <c r="K11" s="68">
        <f t="shared" si="0"/>
        <v>527017</v>
      </c>
    </row>
    <row r="12" spans="1:11" s="138" customFormat="1" ht="12" customHeight="1">
      <c r="A12" s="12" t="s">
        <v>58</v>
      </c>
      <c r="B12" s="139" t="s">
        <v>138</v>
      </c>
      <c r="C12" s="128">
        <v>153238</v>
      </c>
      <c r="D12" s="128"/>
      <c r="E12" s="128">
        <v>688</v>
      </c>
      <c r="F12" s="128"/>
      <c r="G12" s="128"/>
      <c r="H12" s="128"/>
      <c r="I12" s="128"/>
      <c r="J12" s="167">
        <f aca="true" t="shared" si="1" ref="J12:J17">D12+E12+F12+G12+H12+I12</f>
        <v>688</v>
      </c>
      <c r="K12" s="166">
        <f aca="true" t="shared" si="2" ref="K12:K17">C12+J12</f>
        <v>153926</v>
      </c>
    </row>
    <row r="13" spans="1:11" s="138" customFormat="1" ht="12" customHeight="1">
      <c r="A13" s="11" t="s">
        <v>59</v>
      </c>
      <c r="B13" s="140" t="s">
        <v>139</v>
      </c>
      <c r="C13" s="127">
        <v>181299</v>
      </c>
      <c r="D13" s="127"/>
      <c r="E13" s="128">
        <v>15277</v>
      </c>
      <c r="F13" s="128">
        <v>1573</v>
      </c>
      <c r="G13" s="128"/>
      <c r="H13" s="128"/>
      <c r="I13" s="128"/>
      <c r="J13" s="167">
        <f t="shared" si="1"/>
        <v>16850</v>
      </c>
      <c r="K13" s="166">
        <f t="shared" si="2"/>
        <v>198149</v>
      </c>
    </row>
    <row r="14" spans="1:11" s="138" customFormat="1" ht="12" customHeight="1">
      <c r="A14" s="11" t="s">
        <v>60</v>
      </c>
      <c r="B14" s="140" t="s">
        <v>140</v>
      </c>
      <c r="C14" s="127">
        <v>147837</v>
      </c>
      <c r="D14" s="127">
        <v>4745</v>
      </c>
      <c r="E14" s="128">
        <v>5092</v>
      </c>
      <c r="F14" s="128">
        <v>3813</v>
      </c>
      <c r="G14" s="128"/>
      <c r="H14" s="128"/>
      <c r="I14" s="128"/>
      <c r="J14" s="167">
        <f t="shared" si="1"/>
        <v>13650</v>
      </c>
      <c r="K14" s="166">
        <f t="shared" si="2"/>
        <v>161487</v>
      </c>
    </row>
    <row r="15" spans="1:11" s="138" customFormat="1" ht="12" customHeight="1">
      <c r="A15" s="11" t="s">
        <v>61</v>
      </c>
      <c r="B15" s="140" t="s">
        <v>141</v>
      </c>
      <c r="C15" s="127">
        <v>8133</v>
      </c>
      <c r="D15" s="127">
        <v>300</v>
      </c>
      <c r="E15" s="128">
        <v>4359</v>
      </c>
      <c r="F15" s="128">
        <v>117</v>
      </c>
      <c r="G15" s="128"/>
      <c r="H15" s="128"/>
      <c r="I15" s="128"/>
      <c r="J15" s="167">
        <f t="shared" si="1"/>
        <v>4776</v>
      </c>
      <c r="K15" s="166">
        <f t="shared" si="2"/>
        <v>12909</v>
      </c>
    </row>
    <row r="16" spans="1:11" s="138" customFormat="1" ht="12" customHeight="1">
      <c r="A16" s="11" t="s">
        <v>78</v>
      </c>
      <c r="B16" s="70" t="s">
        <v>288</v>
      </c>
      <c r="C16" s="127"/>
      <c r="D16" s="127">
        <v>181</v>
      </c>
      <c r="E16" s="128">
        <v>49</v>
      </c>
      <c r="F16" s="128">
        <v>316</v>
      </c>
      <c r="G16" s="128"/>
      <c r="H16" s="128"/>
      <c r="I16" s="128"/>
      <c r="J16" s="167">
        <f t="shared" si="1"/>
        <v>546</v>
      </c>
      <c r="K16" s="166">
        <f t="shared" si="2"/>
        <v>546</v>
      </c>
    </row>
    <row r="17" spans="1:11" s="138" customFormat="1" ht="12" customHeight="1" thickBot="1">
      <c r="A17" s="13" t="s">
        <v>62</v>
      </c>
      <c r="B17" s="71" t="s">
        <v>289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>
      <c r="A18" s="17" t="s">
        <v>4</v>
      </c>
      <c r="B18" s="69" t="s">
        <v>142</v>
      </c>
      <c r="C18" s="126">
        <v>111376</v>
      </c>
      <c r="D18" s="126">
        <f aca="true" t="shared" si="3" ref="D18:K18">+D19+D20+D21+D22+D23</f>
        <v>0</v>
      </c>
      <c r="E18" s="126">
        <v>5855</v>
      </c>
      <c r="F18" s="126">
        <v>38235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44090</v>
      </c>
      <c r="K18" s="68">
        <f t="shared" si="3"/>
        <v>155466</v>
      </c>
    </row>
    <row r="19" spans="1:11" s="138" customFormat="1" ht="12" customHeight="1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127">
        <v>111376</v>
      </c>
      <c r="D23" s="127"/>
      <c r="E23" s="128">
        <v>5855</v>
      </c>
      <c r="F23" s="128">
        <v>38235</v>
      </c>
      <c r="G23" s="128"/>
      <c r="H23" s="128"/>
      <c r="I23" s="128"/>
      <c r="J23" s="167">
        <f t="shared" si="4"/>
        <v>44090</v>
      </c>
      <c r="K23" s="166">
        <f t="shared" si="5"/>
        <v>155466</v>
      </c>
    </row>
    <row r="24" spans="1:11" s="138" customFormat="1" ht="12" customHeight="1" thickBot="1">
      <c r="A24" s="13" t="s">
        <v>74</v>
      </c>
      <c r="B24" s="71" t="s">
        <v>146</v>
      </c>
      <c r="C24" s="129">
        <v>28745</v>
      </c>
      <c r="D24" s="129"/>
      <c r="E24" s="246"/>
      <c r="F24" s="246">
        <v>9595</v>
      </c>
      <c r="G24" s="246"/>
      <c r="H24" s="246"/>
      <c r="I24" s="246"/>
      <c r="J24" s="167">
        <f t="shared" si="4"/>
        <v>9595</v>
      </c>
      <c r="K24" s="166">
        <f t="shared" si="5"/>
        <v>38340</v>
      </c>
    </row>
    <row r="25" spans="1:11" s="138" customFormat="1" ht="12" customHeight="1" thickBot="1">
      <c r="A25" s="17" t="s">
        <v>5</v>
      </c>
      <c r="B25" s="18" t="s">
        <v>147</v>
      </c>
      <c r="C25" s="126">
        <v>114813</v>
      </c>
      <c r="D25" s="126">
        <f aca="true" t="shared" si="6" ref="D25:K25">+D26+D27+D28+D29+D30</f>
        <v>0</v>
      </c>
      <c r="E25" s="126">
        <v>0</v>
      </c>
      <c r="F25" s="126">
        <v>108261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108261</v>
      </c>
      <c r="K25" s="68">
        <f t="shared" si="6"/>
        <v>223074</v>
      </c>
    </row>
    <row r="26" spans="1:11" s="138" customFormat="1" ht="12" customHeight="1">
      <c r="A26" s="12" t="s">
        <v>47</v>
      </c>
      <c r="B26" s="139" t="s">
        <v>148</v>
      </c>
      <c r="C26" s="128"/>
      <c r="D26" s="128"/>
      <c r="E26" s="128"/>
      <c r="F26" s="128">
        <v>16758</v>
      </c>
      <c r="G26" s="128"/>
      <c r="H26" s="128"/>
      <c r="I26" s="128"/>
      <c r="J26" s="167">
        <f aca="true" t="shared" si="7" ref="J26:J31">D26+E26+F26+G26+H26+I26</f>
        <v>16758</v>
      </c>
      <c r="K26" s="166">
        <f aca="true" t="shared" si="8" ref="K26:K31">C26+J26</f>
        <v>16758</v>
      </c>
    </row>
    <row r="27" spans="1:11" s="138" customFormat="1" ht="12" customHeight="1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127">
        <v>114813</v>
      </c>
      <c r="D30" s="127"/>
      <c r="E30" s="128"/>
      <c r="F30" s="128">
        <v>91503</v>
      </c>
      <c r="G30" s="128"/>
      <c r="H30" s="128"/>
      <c r="I30" s="128"/>
      <c r="J30" s="167">
        <f t="shared" si="7"/>
        <v>91503</v>
      </c>
      <c r="K30" s="166">
        <f t="shared" si="8"/>
        <v>206316</v>
      </c>
    </row>
    <row r="31" spans="1:11" s="138" customFormat="1" ht="12" customHeight="1" thickBot="1">
      <c r="A31" s="13" t="s">
        <v>90</v>
      </c>
      <c r="B31" s="141" t="s">
        <v>151</v>
      </c>
      <c r="C31" s="129">
        <v>94813</v>
      </c>
      <c r="D31" s="129"/>
      <c r="E31" s="246"/>
      <c r="F31" s="246">
        <v>81241</v>
      </c>
      <c r="G31" s="246"/>
      <c r="H31" s="246"/>
      <c r="I31" s="246"/>
      <c r="J31" s="270">
        <f t="shared" si="7"/>
        <v>81241</v>
      </c>
      <c r="K31" s="166">
        <f t="shared" si="8"/>
        <v>176054</v>
      </c>
    </row>
    <row r="32" spans="1:11" s="138" customFormat="1" ht="12" customHeight="1" thickBot="1">
      <c r="A32" s="17" t="s">
        <v>91</v>
      </c>
      <c r="B32" s="18" t="s">
        <v>417</v>
      </c>
      <c r="C32" s="132">
        <v>354800</v>
      </c>
      <c r="D32" s="132">
        <f aca="true" t="shared" si="9" ref="D32:K32">+D33+D34+D35+D36+D37+D38+D39</f>
        <v>-21000</v>
      </c>
      <c r="E32" s="132">
        <v>0</v>
      </c>
      <c r="F32" s="132"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-21000</v>
      </c>
      <c r="K32" s="165">
        <f t="shared" si="9"/>
        <v>333800</v>
      </c>
    </row>
    <row r="33" spans="1:11" s="138" customFormat="1" ht="12" customHeight="1">
      <c r="A33" s="12" t="s">
        <v>152</v>
      </c>
      <c r="B33" s="139" t="s">
        <v>411</v>
      </c>
      <c r="C33" s="167"/>
      <c r="D33" s="167"/>
      <c r="E33" s="167"/>
      <c r="F33" s="167"/>
      <c r="G33" s="167"/>
      <c r="H33" s="167"/>
      <c r="I33" s="167"/>
      <c r="J33" s="167">
        <f aca="true" t="shared" si="10" ref="J33:J39">D33+E33+F33+G33+H33+I33</f>
        <v>0</v>
      </c>
      <c r="K33" s="166">
        <f aca="true" t="shared" si="11" ref="K33:K39">C33+J33</f>
        <v>0</v>
      </c>
    </row>
    <row r="34" spans="1:11" s="138" customFormat="1" ht="12" customHeight="1">
      <c r="A34" s="11" t="s">
        <v>153</v>
      </c>
      <c r="B34" s="641" t="s">
        <v>674</v>
      </c>
      <c r="C34" s="127">
        <v>32000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32000</v>
      </c>
    </row>
    <row r="35" spans="1:11" s="138" customFormat="1" ht="12" customHeight="1">
      <c r="A35" s="11" t="s">
        <v>154</v>
      </c>
      <c r="B35" s="140" t="s">
        <v>412</v>
      </c>
      <c r="C35" s="127">
        <v>300000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</v>
      </c>
    </row>
    <row r="36" spans="1:11" s="138" customFormat="1" ht="12" customHeight="1">
      <c r="A36" s="11" t="s">
        <v>155</v>
      </c>
      <c r="B36" s="140" t="s">
        <v>413</v>
      </c>
      <c r="C36" s="127">
        <v>200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</v>
      </c>
    </row>
    <row r="37" spans="1:11" s="138" customFormat="1" ht="12" customHeight="1">
      <c r="A37" s="11" t="s">
        <v>414</v>
      </c>
      <c r="B37" s="140" t="s">
        <v>156</v>
      </c>
      <c r="C37" s="127">
        <v>21000</v>
      </c>
      <c r="D37" s="127">
        <v>-21000</v>
      </c>
      <c r="E37" s="128"/>
      <c r="F37" s="128"/>
      <c r="G37" s="128"/>
      <c r="H37" s="128"/>
      <c r="I37" s="128"/>
      <c r="J37" s="167">
        <f t="shared" si="10"/>
        <v>-21000</v>
      </c>
      <c r="K37" s="166">
        <f t="shared" si="11"/>
        <v>0</v>
      </c>
    </row>
    <row r="38" spans="1:11" s="138" customFormat="1" ht="12" customHeight="1">
      <c r="A38" s="11" t="s">
        <v>415</v>
      </c>
      <c r="B38" s="140" t="s">
        <v>512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>
      <c r="A39" s="13" t="s">
        <v>416</v>
      </c>
      <c r="B39" s="642" t="s">
        <v>675</v>
      </c>
      <c r="C39" s="129">
        <v>1600</v>
      </c>
      <c r="D39" s="129"/>
      <c r="E39" s="246"/>
      <c r="F39" s="246"/>
      <c r="G39" s="246"/>
      <c r="H39" s="246"/>
      <c r="I39" s="246"/>
      <c r="J39" s="270">
        <f t="shared" si="10"/>
        <v>0</v>
      </c>
      <c r="K39" s="166">
        <f t="shared" si="11"/>
        <v>1600</v>
      </c>
    </row>
    <row r="40" spans="1:11" s="138" customFormat="1" ht="12" customHeight="1" thickBot="1">
      <c r="A40" s="17" t="s">
        <v>7</v>
      </c>
      <c r="B40" s="18" t="s">
        <v>290</v>
      </c>
      <c r="C40" s="126">
        <v>128421</v>
      </c>
      <c r="D40" s="126">
        <f aca="true" t="shared" si="12" ref="D40:K40">SUM(D41:D51)</f>
        <v>0</v>
      </c>
      <c r="E40" s="126">
        <v>2806</v>
      </c>
      <c r="F40" s="126">
        <v>1040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3846</v>
      </c>
      <c r="K40" s="68">
        <f t="shared" si="12"/>
        <v>132267</v>
      </c>
    </row>
    <row r="41" spans="1:11" s="138" customFormat="1" ht="12" customHeight="1">
      <c r="A41" s="12" t="s">
        <v>51</v>
      </c>
      <c r="B41" s="139" t="s">
        <v>159</v>
      </c>
      <c r="C41" s="128">
        <v>20</v>
      </c>
      <c r="D41" s="128"/>
      <c r="E41" s="128"/>
      <c r="F41" s="128"/>
      <c r="G41" s="128"/>
      <c r="H41" s="128"/>
      <c r="I41" s="128"/>
      <c r="J41" s="167">
        <f aca="true" t="shared" si="13" ref="J41:J51">D41+E41+F41+G41+H41+I41</f>
        <v>0</v>
      </c>
      <c r="K41" s="166">
        <f aca="true" t="shared" si="14" ref="K41:K51">C41+J41</f>
        <v>20</v>
      </c>
    </row>
    <row r="42" spans="1:11" s="138" customFormat="1" ht="12" customHeight="1">
      <c r="A42" s="11" t="s">
        <v>52</v>
      </c>
      <c r="B42" s="140" t="s">
        <v>160</v>
      </c>
      <c r="C42" s="127">
        <v>12560</v>
      </c>
      <c r="D42" s="127"/>
      <c r="E42" s="128">
        <v>1897</v>
      </c>
      <c r="F42" s="128"/>
      <c r="G42" s="128"/>
      <c r="H42" s="128"/>
      <c r="I42" s="128"/>
      <c r="J42" s="167">
        <f t="shared" si="13"/>
        <v>1897</v>
      </c>
      <c r="K42" s="166">
        <f t="shared" si="14"/>
        <v>14457</v>
      </c>
    </row>
    <row r="43" spans="1:11" s="138" customFormat="1" ht="12" customHeight="1">
      <c r="A43" s="11" t="s">
        <v>53</v>
      </c>
      <c r="B43" s="140" t="s">
        <v>161</v>
      </c>
      <c r="C43" s="127">
        <v>2690</v>
      </c>
      <c r="D43" s="127"/>
      <c r="E43" s="128"/>
      <c r="F43" s="128">
        <v>190</v>
      </c>
      <c r="G43" s="128"/>
      <c r="H43" s="128"/>
      <c r="I43" s="128"/>
      <c r="J43" s="167">
        <f t="shared" si="13"/>
        <v>190</v>
      </c>
      <c r="K43" s="166">
        <f t="shared" si="14"/>
        <v>2880</v>
      </c>
    </row>
    <row r="44" spans="1:11" s="138" customFormat="1" ht="12" customHeight="1">
      <c r="A44" s="11" t="s">
        <v>93</v>
      </c>
      <c r="B44" s="140" t="s">
        <v>162</v>
      </c>
      <c r="C44" s="127">
        <v>8520</v>
      </c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8520</v>
      </c>
    </row>
    <row r="45" spans="1:11" s="138" customFormat="1" ht="12" customHeight="1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>
      <c r="A46" s="11" t="s">
        <v>95</v>
      </c>
      <c r="B46" s="140" t="s">
        <v>164</v>
      </c>
      <c r="C46" s="127">
        <v>9471</v>
      </c>
      <c r="D46" s="127"/>
      <c r="E46" s="128">
        <v>406</v>
      </c>
      <c r="F46" s="128">
        <v>850</v>
      </c>
      <c r="G46" s="128"/>
      <c r="H46" s="128"/>
      <c r="I46" s="128"/>
      <c r="J46" s="167">
        <f t="shared" si="13"/>
        <v>1256</v>
      </c>
      <c r="K46" s="166">
        <f t="shared" si="14"/>
        <v>10727</v>
      </c>
    </row>
    <row r="47" spans="1:11" s="138" customFormat="1" ht="12" customHeight="1">
      <c r="A47" s="11" t="s">
        <v>96</v>
      </c>
      <c r="B47" s="140" t="s">
        <v>165</v>
      </c>
      <c r="C47" s="127">
        <v>95133</v>
      </c>
      <c r="D47" s="127"/>
      <c r="E47" s="128">
        <v>503</v>
      </c>
      <c r="F47" s="128"/>
      <c r="G47" s="128"/>
      <c r="H47" s="128"/>
      <c r="I47" s="128"/>
      <c r="J47" s="167">
        <f t="shared" si="13"/>
        <v>503</v>
      </c>
      <c r="K47" s="166">
        <f t="shared" si="14"/>
        <v>95636</v>
      </c>
    </row>
    <row r="48" spans="1:11" s="138" customFormat="1" ht="12" customHeight="1">
      <c r="A48" s="11" t="s">
        <v>97</v>
      </c>
      <c r="B48" s="140" t="s">
        <v>418</v>
      </c>
      <c r="C48" s="127">
        <v>1</v>
      </c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1</v>
      </c>
    </row>
    <row r="49" spans="1:11" s="138" customFormat="1" ht="12" customHeight="1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1">
        <f t="shared" si="13"/>
        <v>0</v>
      </c>
      <c r="K49" s="166">
        <f t="shared" si="14"/>
        <v>0</v>
      </c>
    </row>
    <row r="50" spans="1:11" s="138" customFormat="1" ht="12" customHeight="1">
      <c r="A50" s="13" t="s">
        <v>158</v>
      </c>
      <c r="B50" s="141" t="s">
        <v>292</v>
      </c>
      <c r="C50" s="131"/>
      <c r="D50" s="131"/>
      <c r="E50" s="247"/>
      <c r="F50" s="247"/>
      <c r="G50" s="247"/>
      <c r="H50" s="247"/>
      <c r="I50" s="247"/>
      <c r="J50" s="272">
        <f t="shared" si="13"/>
        <v>0</v>
      </c>
      <c r="K50" s="166">
        <f t="shared" si="14"/>
        <v>0</v>
      </c>
    </row>
    <row r="51" spans="1:11" s="138" customFormat="1" ht="12" customHeight="1" thickBot="1">
      <c r="A51" s="15" t="s">
        <v>291</v>
      </c>
      <c r="B51" s="298" t="s">
        <v>168</v>
      </c>
      <c r="C51" s="250">
        <v>26</v>
      </c>
      <c r="D51" s="250"/>
      <c r="E51" s="250"/>
      <c r="F51" s="250"/>
      <c r="G51" s="250"/>
      <c r="H51" s="250"/>
      <c r="I51" s="250"/>
      <c r="J51" s="273">
        <f t="shared" si="13"/>
        <v>0</v>
      </c>
      <c r="K51" s="227">
        <f t="shared" si="14"/>
        <v>26</v>
      </c>
    </row>
    <row r="52" spans="1:11" s="138" customFormat="1" ht="12" customHeight="1" thickBot="1">
      <c r="A52" s="17" t="s">
        <v>8</v>
      </c>
      <c r="B52" s="18" t="s">
        <v>169</v>
      </c>
      <c r="C52" s="126">
        <v>9512</v>
      </c>
      <c r="D52" s="126">
        <f aca="true" t="shared" si="15" ref="D52:K52">SUM(D53:D57)</f>
        <v>0</v>
      </c>
      <c r="E52" s="126">
        <v>-394</v>
      </c>
      <c r="F52" s="126">
        <v>-850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-1244</v>
      </c>
      <c r="K52" s="68">
        <f t="shared" si="15"/>
        <v>8268</v>
      </c>
    </row>
    <row r="53" spans="1:11" s="138" customFormat="1" ht="12" customHeight="1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1">
        <f>D53+E53+F53+G53+H53+I53</f>
        <v>0</v>
      </c>
      <c r="K53" s="225">
        <f>C53+J53</f>
        <v>0</v>
      </c>
    </row>
    <row r="54" spans="1:11" s="138" customFormat="1" ht="12" customHeight="1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1">
        <f>D54+E54+F54+G54+H54+I54</f>
        <v>0</v>
      </c>
      <c r="K54" s="225">
        <f>C54+J54</f>
        <v>0</v>
      </c>
    </row>
    <row r="55" spans="1:11" s="138" customFormat="1" ht="12" customHeight="1">
      <c r="A55" s="11" t="s">
        <v>170</v>
      </c>
      <c r="B55" s="140" t="s">
        <v>175</v>
      </c>
      <c r="C55" s="130">
        <v>9512</v>
      </c>
      <c r="D55" s="130"/>
      <c r="E55" s="168">
        <v>-394</v>
      </c>
      <c r="F55" s="168">
        <v>-850</v>
      </c>
      <c r="G55" s="168"/>
      <c r="H55" s="168"/>
      <c r="I55" s="168"/>
      <c r="J55" s="271">
        <f>D55+E55+F55+G55+H55+I55</f>
        <v>-1244</v>
      </c>
      <c r="K55" s="225">
        <f>C55+J55</f>
        <v>8268</v>
      </c>
    </row>
    <row r="56" spans="1:11" s="138" customFormat="1" ht="12" customHeight="1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1">
        <f>D56+E56+F56+G56+H56+I56</f>
        <v>0</v>
      </c>
      <c r="K56" s="225">
        <f>C56+J56</f>
        <v>0</v>
      </c>
    </row>
    <row r="57" spans="1:11" s="138" customFormat="1" ht="12" customHeight="1" thickBot="1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2">
        <f>D57+E57+F57+G57+H57+I57</f>
        <v>0</v>
      </c>
      <c r="K57" s="225">
        <f>C57+J57</f>
        <v>0</v>
      </c>
    </row>
    <row r="58" spans="1:11" s="138" customFormat="1" ht="12" customHeight="1" thickBot="1">
      <c r="A58" s="17" t="s">
        <v>98</v>
      </c>
      <c r="B58" s="18" t="s">
        <v>178</v>
      </c>
      <c r="C58" s="126">
        <v>0</v>
      </c>
      <c r="D58" s="126">
        <f aca="true" t="shared" si="16" ref="D58:K58">SUM(D59:D61)</f>
        <v>488</v>
      </c>
      <c r="E58" s="126">
        <v>1829</v>
      </c>
      <c r="F58" s="126"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2317</v>
      </c>
      <c r="K58" s="68">
        <f t="shared" si="16"/>
        <v>2317</v>
      </c>
    </row>
    <row r="59" spans="1:11" s="138" customFormat="1" ht="12" customHeight="1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>
      <c r="A61" s="11" t="s">
        <v>182</v>
      </c>
      <c r="B61" s="140" t="s">
        <v>180</v>
      </c>
      <c r="C61" s="127"/>
      <c r="D61" s="127">
        <v>488</v>
      </c>
      <c r="E61" s="128">
        <v>1829</v>
      </c>
      <c r="F61" s="128"/>
      <c r="G61" s="128"/>
      <c r="H61" s="128"/>
      <c r="I61" s="128"/>
      <c r="J61" s="167">
        <f>D61+E61+F61+G61+H61+I61</f>
        <v>2317</v>
      </c>
      <c r="K61" s="166">
        <f>C61+J61</f>
        <v>2317</v>
      </c>
    </row>
    <row r="62" spans="1:11" s="138" customFormat="1" ht="12" customHeight="1" thickBot="1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70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184</v>
      </c>
      <c r="C63" s="126">
        <v>4650</v>
      </c>
      <c r="D63" s="126">
        <f aca="true" t="shared" si="17" ref="D63:K63">SUM(D64:D66)</f>
        <v>24689</v>
      </c>
      <c r="E63" s="126">
        <v>0</v>
      </c>
      <c r="F63" s="126"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24689</v>
      </c>
      <c r="K63" s="68">
        <f t="shared" si="17"/>
        <v>29339</v>
      </c>
    </row>
    <row r="64" spans="1:11" s="138" customFormat="1" ht="12" customHeight="1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4">
        <f>D64+E64+F64+G64+H64+I64</f>
        <v>0</v>
      </c>
      <c r="K64" s="224">
        <f>C64+J64</f>
        <v>0</v>
      </c>
    </row>
    <row r="65" spans="1:11" s="138" customFormat="1" ht="12" customHeight="1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4">
        <f>D65+E65+F65+G65+H65+I65</f>
        <v>0</v>
      </c>
      <c r="K65" s="224">
        <f>C65+J65</f>
        <v>0</v>
      </c>
    </row>
    <row r="66" spans="1:11" s="138" customFormat="1" ht="12" customHeight="1">
      <c r="A66" s="11" t="s">
        <v>120</v>
      </c>
      <c r="B66" s="140" t="s">
        <v>187</v>
      </c>
      <c r="C66" s="130">
        <v>4650</v>
      </c>
      <c r="D66" s="130">
        <v>24689</v>
      </c>
      <c r="E66" s="130"/>
      <c r="F66" s="130"/>
      <c r="G66" s="130"/>
      <c r="H66" s="130"/>
      <c r="I66" s="130"/>
      <c r="J66" s="274">
        <f>D66+E66+F66+G66+H66+I66</f>
        <v>24689</v>
      </c>
      <c r="K66" s="224">
        <f>C66+J66</f>
        <v>29339</v>
      </c>
    </row>
    <row r="67" spans="1:11" s="138" customFormat="1" ht="12" customHeight="1" thickBot="1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4">
        <f>D67+E67+F67+G67+H67+I67</f>
        <v>0</v>
      </c>
      <c r="K67" s="224">
        <f>C67+J67</f>
        <v>0</v>
      </c>
    </row>
    <row r="68" spans="1:11" s="138" customFormat="1" ht="12" customHeight="1" thickBot="1">
      <c r="A68" s="178" t="s">
        <v>332</v>
      </c>
      <c r="B68" s="18" t="s">
        <v>189</v>
      </c>
      <c r="C68" s="132">
        <v>1214079</v>
      </c>
      <c r="D68" s="132">
        <f aca="true" t="shared" si="18" ref="D68:K68">+D11+D18+D25+D32+D40+D52+D58+D63</f>
        <v>9403</v>
      </c>
      <c r="E68" s="132">
        <f t="shared" si="18"/>
        <v>35561</v>
      </c>
      <c r="F68" s="132">
        <f>+F11+F18+F25+F32+F40+F52+F58+F63</f>
        <v>152505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197469</v>
      </c>
      <c r="K68" s="165">
        <f t="shared" si="18"/>
        <v>1411548</v>
      </c>
    </row>
    <row r="69" spans="1:11" s="138" customFormat="1" ht="12" customHeight="1" thickBot="1">
      <c r="A69" s="169" t="s">
        <v>190</v>
      </c>
      <c r="B69" s="69" t="s">
        <v>191</v>
      </c>
      <c r="C69" s="126">
        <v>0</v>
      </c>
      <c r="D69" s="126">
        <f aca="true" t="shared" si="19" ref="D69:K69">SUM(D70:D72)</f>
        <v>0</v>
      </c>
      <c r="E69" s="126">
        <v>0</v>
      </c>
      <c r="F69" s="126"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4">
        <f>D70+E70+F70+G70+H70+I70</f>
        <v>0</v>
      </c>
      <c r="K70" s="224">
        <f>C70+J70</f>
        <v>0</v>
      </c>
    </row>
    <row r="71" spans="1:11" s="138" customFormat="1" ht="12" customHeight="1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4">
        <f>D71+E71+F71+G71+H71+I71</f>
        <v>0</v>
      </c>
      <c r="K71" s="224">
        <f>C71+J71</f>
        <v>0</v>
      </c>
    </row>
    <row r="72" spans="1:11" s="138" customFormat="1" ht="12" customHeight="1" thickBot="1">
      <c r="A72" s="15" t="s">
        <v>229</v>
      </c>
      <c r="B72" s="285" t="s">
        <v>317</v>
      </c>
      <c r="C72" s="250"/>
      <c r="D72" s="250"/>
      <c r="E72" s="250"/>
      <c r="F72" s="250"/>
      <c r="G72" s="250"/>
      <c r="H72" s="250"/>
      <c r="I72" s="250"/>
      <c r="J72" s="273">
        <f>D72+E72+F72+G72+H72+I72</f>
        <v>0</v>
      </c>
      <c r="K72" s="286">
        <f>C72+J72</f>
        <v>0</v>
      </c>
    </row>
    <row r="73" spans="1:11" s="138" customFormat="1" ht="12" customHeight="1" thickBot="1">
      <c r="A73" s="169" t="s">
        <v>195</v>
      </c>
      <c r="B73" s="69" t="s">
        <v>196</v>
      </c>
      <c r="C73" s="126">
        <v>0</v>
      </c>
      <c r="D73" s="126">
        <f aca="true" t="shared" si="20" ref="D73:K73">SUM(D74:D77)</f>
        <v>0</v>
      </c>
      <c r="E73" s="126">
        <v>0</v>
      </c>
      <c r="F73" s="126"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4">
        <f>D74+E74+F74+G74+H74+I74</f>
        <v>0</v>
      </c>
      <c r="K74" s="224">
        <f>C74+J74</f>
        <v>0</v>
      </c>
    </row>
    <row r="75" spans="1:11" s="138" customFormat="1" ht="12" customHeight="1">
      <c r="A75" s="11" t="s">
        <v>80</v>
      </c>
      <c r="B75" s="243" t="s">
        <v>428</v>
      </c>
      <c r="C75" s="130"/>
      <c r="D75" s="130"/>
      <c r="E75" s="130"/>
      <c r="F75" s="130"/>
      <c r="G75" s="130"/>
      <c r="H75" s="130"/>
      <c r="I75" s="130"/>
      <c r="J75" s="274">
        <f>D75+E75+F75+G75+H75+I75</f>
        <v>0</v>
      </c>
      <c r="K75" s="224">
        <f>C75+J75</f>
        <v>0</v>
      </c>
    </row>
    <row r="76" spans="1:11" s="138" customFormat="1" ht="12" customHeight="1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4">
        <f>D76+E76+F76+G76+H76+I76</f>
        <v>0</v>
      </c>
      <c r="K76" s="224">
        <f>C76+J76</f>
        <v>0</v>
      </c>
    </row>
    <row r="77" spans="1:11" s="138" customFormat="1" ht="12" customHeight="1" thickBot="1">
      <c r="A77" s="13" t="s">
        <v>221</v>
      </c>
      <c r="B77" s="244" t="s">
        <v>429</v>
      </c>
      <c r="C77" s="130"/>
      <c r="D77" s="130"/>
      <c r="E77" s="130"/>
      <c r="F77" s="130"/>
      <c r="G77" s="130"/>
      <c r="H77" s="130"/>
      <c r="I77" s="130"/>
      <c r="J77" s="274">
        <f>D77+E77+F77+G77+H77+I77</f>
        <v>0</v>
      </c>
      <c r="K77" s="224">
        <f>C77+J77</f>
        <v>0</v>
      </c>
    </row>
    <row r="78" spans="1:11" s="138" customFormat="1" ht="12" customHeight="1" thickBot="1">
      <c r="A78" s="169" t="s">
        <v>199</v>
      </c>
      <c r="B78" s="69" t="s">
        <v>200</v>
      </c>
      <c r="C78" s="126">
        <v>510831</v>
      </c>
      <c r="D78" s="126">
        <f aca="true" t="shared" si="21" ref="D78:K78">SUM(D79:D80)</f>
        <v>0</v>
      </c>
      <c r="E78" s="126">
        <v>0</v>
      </c>
      <c r="F78" s="126"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510831</v>
      </c>
    </row>
    <row r="79" spans="1:11" s="138" customFormat="1" ht="12" customHeight="1">
      <c r="A79" s="12" t="s">
        <v>222</v>
      </c>
      <c r="B79" s="139" t="s">
        <v>201</v>
      </c>
      <c r="C79" s="130">
        <v>510831</v>
      </c>
      <c r="D79" s="130"/>
      <c r="E79" s="130"/>
      <c r="F79" s="130"/>
      <c r="G79" s="130"/>
      <c r="H79" s="130"/>
      <c r="I79" s="130"/>
      <c r="J79" s="274">
        <f>D79+E79+F79+G79+H79+I79</f>
        <v>0</v>
      </c>
      <c r="K79" s="224">
        <f>C79+J79</f>
        <v>510831</v>
      </c>
    </row>
    <row r="80" spans="1:11" s="138" customFormat="1" ht="12" customHeight="1" thickBot="1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4">
        <f>D80+E80+F80+G80+H80+I80</f>
        <v>0</v>
      </c>
      <c r="K80" s="224">
        <f>C80+J80</f>
        <v>0</v>
      </c>
    </row>
    <row r="81" spans="1:11" s="138" customFormat="1" ht="12" customHeight="1" thickBot="1">
      <c r="A81" s="169" t="s">
        <v>203</v>
      </c>
      <c r="B81" s="69" t="s">
        <v>204</v>
      </c>
      <c r="C81" s="126">
        <v>0</v>
      </c>
      <c r="D81" s="126">
        <f aca="true" t="shared" si="22" ref="D81:K81">SUM(D82:D84)</f>
        <v>682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682</v>
      </c>
      <c r="K81" s="68">
        <f t="shared" si="22"/>
        <v>682</v>
      </c>
    </row>
    <row r="82" spans="1:11" s="138" customFormat="1" ht="12" customHeight="1">
      <c r="A82" s="12" t="s">
        <v>224</v>
      </c>
      <c r="B82" s="139" t="s">
        <v>205</v>
      </c>
      <c r="C82" s="130"/>
      <c r="D82" s="130">
        <v>682</v>
      </c>
      <c r="E82" s="130"/>
      <c r="F82" s="130"/>
      <c r="G82" s="130"/>
      <c r="H82" s="130"/>
      <c r="I82" s="130"/>
      <c r="J82" s="274">
        <f>D82+E82+F82+G82+H82+I82</f>
        <v>682</v>
      </c>
      <c r="K82" s="224">
        <f>C82+J82</f>
        <v>682</v>
      </c>
    </row>
    <row r="83" spans="1:11" s="138" customFormat="1" ht="12" customHeight="1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4">
        <f>D83+E83+F83+G83+H83+I83</f>
        <v>0</v>
      </c>
      <c r="K83" s="224">
        <f>C83+J83</f>
        <v>0</v>
      </c>
    </row>
    <row r="84" spans="1:11" s="138" customFormat="1" ht="12" customHeight="1" thickBot="1">
      <c r="A84" s="13" t="s">
        <v>226</v>
      </c>
      <c r="B84" s="71" t="s">
        <v>430</v>
      </c>
      <c r="C84" s="130"/>
      <c r="D84" s="130"/>
      <c r="E84" s="130"/>
      <c r="F84" s="130"/>
      <c r="G84" s="130"/>
      <c r="H84" s="130"/>
      <c r="I84" s="130"/>
      <c r="J84" s="274">
        <f>D84+E84+F84+G84+H84+I84</f>
        <v>0</v>
      </c>
      <c r="K84" s="224">
        <f>C84+J84</f>
        <v>0</v>
      </c>
    </row>
    <row r="85" spans="1:11" s="138" customFormat="1" ht="12" customHeight="1" thickBot="1">
      <c r="A85" s="169" t="s">
        <v>207</v>
      </c>
      <c r="B85" s="69" t="s">
        <v>227</v>
      </c>
      <c r="C85" s="126">
        <v>0</v>
      </c>
      <c r="D85" s="126">
        <f aca="true" t="shared" si="23" ref="D85:K85">SUM(D86:D89)</f>
        <v>0</v>
      </c>
      <c r="E85" s="126">
        <v>0</v>
      </c>
      <c r="F85" s="126"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4">
        <f aca="true" t="shared" si="24" ref="J86:J91">D86+E86+F86+G86+H86+I86</f>
        <v>0</v>
      </c>
      <c r="K86" s="224">
        <f aca="true" t="shared" si="25" ref="K86:K91">C86+J86</f>
        <v>0</v>
      </c>
    </row>
    <row r="87" spans="1:11" s="138" customFormat="1" ht="12" customHeight="1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4">
        <f t="shared" si="24"/>
        <v>0</v>
      </c>
      <c r="K87" s="224">
        <f t="shared" si="25"/>
        <v>0</v>
      </c>
    </row>
    <row r="88" spans="1:11" s="138" customFormat="1" ht="12" customHeight="1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4">
        <f t="shared" si="24"/>
        <v>0</v>
      </c>
      <c r="K88" s="224">
        <f t="shared" si="25"/>
        <v>0</v>
      </c>
    </row>
    <row r="89" spans="1:11" s="138" customFormat="1" ht="12" customHeight="1" thickBot="1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4">
        <f t="shared" si="24"/>
        <v>0</v>
      </c>
      <c r="K89" s="224">
        <f t="shared" si="25"/>
        <v>0</v>
      </c>
    </row>
    <row r="90" spans="1:11" s="138" customFormat="1" ht="12" customHeight="1" thickBot="1">
      <c r="A90" s="169" t="s">
        <v>216</v>
      </c>
      <c r="B90" s="69" t="s">
        <v>331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169" t="s">
        <v>230</v>
      </c>
      <c r="B92" s="69" t="s">
        <v>334</v>
      </c>
      <c r="C92" s="132">
        <v>510831</v>
      </c>
      <c r="D92" s="132">
        <f aca="true" t="shared" si="26" ref="D92:K92">+D69+D73+D78+D81+D85+D91+D90</f>
        <v>682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682</v>
      </c>
      <c r="K92" s="165">
        <f t="shared" si="26"/>
        <v>511513</v>
      </c>
    </row>
    <row r="93" spans="1:11" s="138" customFormat="1" ht="25.5" customHeight="1" thickBot="1">
      <c r="A93" s="170" t="s">
        <v>333</v>
      </c>
      <c r="B93" s="317" t="s">
        <v>335</v>
      </c>
      <c r="C93" s="132">
        <v>1724910</v>
      </c>
      <c r="D93" s="132">
        <f aca="true" t="shared" si="27" ref="D93:K93">+D68+D92</f>
        <v>10085</v>
      </c>
      <c r="E93" s="132">
        <f t="shared" si="27"/>
        <v>35561</v>
      </c>
      <c r="F93" s="132">
        <f t="shared" si="27"/>
        <v>152505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198151</v>
      </c>
      <c r="K93" s="165">
        <f t="shared" si="27"/>
        <v>1923061</v>
      </c>
    </row>
    <row r="94" spans="1:3" s="138" customFormat="1" ht="30.75" customHeight="1">
      <c r="A94" s="2"/>
      <c r="B94" s="3"/>
      <c r="C94" s="73"/>
    </row>
    <row r="95" spans="1:11" ht="16.5" customHeight="1">
      <c r="A95" s="661" t="s">
        <v>31</v>
      </c>
      <c r="B95" s="661"/>
      <c r="C95" s="661"/>
      <c r="D95" s="661"/>
      <c r="E95" s="661"/>
      <c r="F95" s="661"/>
      <c r="G95" s="661"/>
      <c r="H95" s="661"/>
      <c r="I95" s="661"/>
      <c r="J95" s="661"/>
      <c r="K95" s="661"/>
    </row>
    <row r="96" spans="1:11" s="145" customFormat="1" ht="16.5" customHeight="1" thickBot="1">
      <c r="A96" s="663" t="s">
        <v>82</v>
      </c>
      <c r="B96" s="663"/>
      <c r="C96" s="49"/>
      <c r="K96" s="49" t="str">
        <f>K7</f>
        <v>ezer forintban!</v>
      </c>
    </row>
    <row r="97" spans="1:11" ht="15">
      <c r="A97" s="651" t="s">
        <v>46</v>
      </c>
      <c r="B97" s="653" t="s">
        <v>368</v>
      </c>
      <c r="C97" s="655" t="str">
        <f>+CONCATENATE(LEFT(RM_ÖSSZEFÜGGÉSEK!A6,4),". évi")</f>
        <v>2020. évi</v>
      </c>
      <c r="D97" s="656"/>
      <c r="E97" s="657"/>
      <c r="F97" s="657"/>
      <c r="G97" s="657"/>
      <c r="H97" s="657"/>
      <c r="I97" s="657"/>
      <c r="J97" s="657"/>
      <c r="K97" s="658"/>
    </row>
    <row r="98" spans="1:11" ht="23.25" thickBot="1">
      <c r="A98" s="652"/>
      <c r="B98" s="654"/>
      <c r="C98" s="428" t="s">
        <v>367</v>
      </c>
      <c r="D98" s="429" t="str">
        <f aca="true" t="shared" si="28" ref="D98:I98">D9</f>
        <v>1. sz. módosítás </v>
      </c>
      <c r="E98" s="429" t="str">
        <f t="shared" si="28"/>
        <v>2. sz. módosítás </v>
      </c>
      <c r="F98" s="429" t="str">
        <f t="shared" si="28"/>
        <v>3. sz. módosítás </v>
      </c>
      <c r="G98" s="429" t="str">
        <f t="shared" si="28"/>
        <v>4. sz. módosítás </v>
      </c>
      <c r="H98" s="429" t="str">
        <f t="shared" si="28"/>
        <v>5. sz. módosítás </v>
      </c>
      <c r="I98" s="429" t="str">
        <f t="shared" si="28"/>
        <v>6. sz. módosítás </v>
      </c>
      <c r="J98" s="430" t="s">
        <v>431</v>
      </c>
      <c r="K98" s="431" t="str">
        <f>K9</f>
        <v>3.számú módosítás utáni előirányzat</v>
      </c>
    </row>
    <row r="99" spans="1:11" s="137" customFormat="1" ht="12" customHeight="1" thickBot="1">
      <c r="A99" s="24" t="s">
        <v>343</v>
      </c>
      <c r="B99" s="25" t="s">
        <v>344</v>
      </c>
      <c r="C99" s="283" t="s">
        <v>345</v>
      </c>
      <c r="D99" s="283" t="s">
        <v>347</v>
      </c>
      <c r="E99" s="284" t="s">
        <v>346</v>
      </c>
      <c r="F99" s="284" t="s">
        <v>348</v>
      </c>
      <c r="G99" s="284" t="s">
        <v>349</v>
      </c>
      <c r="H99" s="284" t="s">
        <v>350</v>
      </c>
      <c r="I99" s="284" t="s">
        <v>436</v>
      </c>
      <c r="J99" s="284" t="s">
        <v>437</v>
      </c>
      <c r="K99" s="299" t="s">
        <v>438</v>
      </c>
    </row>
    <row r="100" spans="1:11" ht="12" customHeight="1" thickBot="1">
      <c r="A100" s="19" t="s">
        <v>3</v>
      </c>
      <c r="B100" s="23" t="s">
        <v>293</v>
      </c>
      <c r="C100" s="125">
        <v>1219020</v>
      </c>
      <c r="D100" s="125">
        <f aca="true" t="shared" si="29" ref="D100:J100">D101+D102+D103+D104+D105+D118</f>
        <v>39535</v>
      </c>
      <c r="E100" s="259">
        <f>+E101+E102+E103+E104+E105+E118</f>
        <v>25536</v>
      </c>
      <c r="F100" s="259">
        <f>+F101+F102+F103+F104+F105+F118</f>
        <v>30122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95193</v>
      </c>
      <c r="K100" s="181">
        <f>K101+K102+K103+K104+K105+K118</f>
        <v>1314213</v>
      </c>
    </row>
    <row r="101" spans="1:11" ht="12" customHeight="1">
      <c r="A101" s="14" t="s">
        <v>58</v>
      </c>
      <c r="B101" s="7" t="s">
        <v>32</v>
      </c>
      <c r="C101" s="267">
        <v>182959</v>
      </c>
      <c r="D101" s="185">
        <v>-976</v>
      </c>
      <c r="E101" s="260">
        <v>2560</v>
      </c>
      <c r="F101" s="260">
        <v>81</v>
      </c>
      <c r="G101" s="185"/>
      <c r="H101" s="185"/>
      <c r="I101" s="185"/>
      <c r="J101" s="275">
        <f aca="true" t="shared" si="30" ref="J101:J120">D101+E101+F101+G101+H101+I101</f>
        <v>1665</v>
      </c>
      <c r="K101" s="226">
        <f aca="true" t="shared" si="31" ref="K101:K120">C101+J101</f>
        <v>184624</v>
      </c>
    </row>
    <row r="102" spans="1:11" ht="12" customHeight="1">
      <c r="A102" s="11" t="s">
        <v>59</v>
      </c>
      <c r="B102" s="5" t="s">
        <v>101</v>
      </c>
      <c r="C102" s="127">
        <v>32444</v>
      </c>
      <c r="D102" s="127">
        <v>-169</v>
      </c>
      <c r="E102" s="127">
        <v>394</v>
      </c>
      <c r="F102" s="127"/>
      <c r="G102" s="127"/>
      <c r="H102" s="127"/>
      <c r="I102" s="127"/>
      <c r="J102" s="276">
        <f t="shared" si="30"/>
        <v>225</v>
      </c>
      <c r="K102" s="222">
        <f t="shared" si="31"/>
        <v>32669</v>
      </c>
    </row>
    <row r="103" spans="1:11" ht="12" customHeight="1">
      <c r="A103" s="11" t="s">
        <v>60</v>
      </c>
      <c r="B103" s="5" t="s">
        <v>77</v>
      </c>
      <c r="C103" s="129">
        <v>297616</v>
      </c>
      <c r="D103" s="129">
        <v>8511</v>
      </c>
      <c r="E103" s="129">
        <v>-3455</v>
      </c>
      <c r="F103" s="129">
        <v>12146</v>
      </c>
      <c r="G103" s="129"/>
      <c r="H103" s="129"/>
      <c r="I103" s="129"/>
      <c r="J103" s="276">
        <f t="shared" si="30"/>
        <v>17202</v>
      </c>
      <c r="K103" s="223">
        <f>C103+J103</f>
        <v>314818</v>
      </c>
    </row>
    <row r="104" spans="1:11" ht="12" customHeight="1">
      <c r="A104" s="11" t="s">
        <v>61</v>
      </c>
      <c r="B104" s="8" t="s">
        <v>102</v>
      </c>
      <c r="C104" s="129">
        <v>15800</v>
      </c>
      <c r="D104" s="129"/>
      <c r="E104" s="129">
        <v>-572</v>
      </c>
      <c r="F104" s="129">
        <v>870</v>
      </c>
      <c r="G104" s="129"/>
      <c r="H104" s="129"/>
      <c r="I104" s="129"/>
      <c r="J104" s="277">
        <f t="shared" si="30"/>
        <v>298</v>
      </c>
      <c r="K104" s="223">
        <f t="shared" si="31"/>
        <v>16098</v>
      </c>
    </row>
    <row r="105" spans="1:11" ht="12" customHeight="1">
      <c r="A105" s="11" t="s">
        <v>69</v>
      </c>
      <c r="B105" s="16" t="s">
        <v>103</v>
      </c>
      <c r="C105" s="129">
        <v>586944</v>
      </c>
      <c r="D105" s="129">
        <f>D106+D112+D117</f>
        <v>19055</v>
      </c>
      <c r="E105" s="129">
        <f>SUM(E106:E117)</f>
        <v>26813</v>
      </c>
      <c r="F105" s="129">
        <v>-1504</v>
      </c>
      <c r="G105" s="129"/>
      <c r="H105" s="129"/>
      <c r="I105" s="129"/>
      <c r="J105" s="277">
        <f t="shared" si="30"/>
        <v>44364</v>
      </c>
      <c r="K105" s="223">
        <f t="shared" si="31"/>
        <v>631308</v>
      </c>
    </row>
    <row r="106" spans="1:11" ht="12" customHeight="1">
      <c r="A106" s="11" t="s">
        <v>62</v>
      </c>
      <c r="B106" s="5" t="s">
        <v>298</v>
      </c>
      <c r="C106" s="129">
        <v>1822</v>
      </c>
      <c r="D106" s="129">
        <v>788</v>
      </c>
      <c r="E106" s="129"/>
      <c r="F106" s="129"/>
      <c r="G106" s="129"/>
      <c r="H106" s="129"/>
      <c r="I106" s="129"/>
      <c r="J106" s="277">
        <f t="shared" si="30"/>
        <v>788</v>
      </c>
      <c r="K106" s="223">
        <f t="shared" si="31"/>
        <v>2610</v>
      </c>
    </row>
    <row r="107" spans="1:11" ht="12" customHeight="1">
      <c r="A107" s="11" t="s">
        <v>63</v>
      </c>
      <c r="B107" s="52" t="s">
        <v>297</v>
      </c>
      <c r="C107" s="129"/>
      <c r="D107" s="129"/>
      <c r="E107" s="129"/>
      <c r="F107" s="129"/>
      <c r="G107" s="129"/>
      <c r="H107" s="129"/>
      <c r="I107" s="129"/>
      <c r="J107" s="277">
        <f t="shared" si="30"/>
        <v>0</v>
      </c>
      <c r="K107" s="223">
        <f t="shared" si="31"/>
        <v>0</v>
      </c>
    </row>
    <row r="108" spans="1:11" ht="12" customHeight="1">
      <c r="A108" s="11" t="s">
        <v>70</v>
      </c>
      <c r="B108" s="52" t="s">
        <v>296</v>
      </c>
      <c r="C108" s="129"/>
      <c r="D108" s="129"/>
      <c r="E108" s="129"/>
      <c r="F108" s="129"/>
      <c r="G108" s="129"/>
      <c r="H108" s="129"/>
      <c r="I108" s="129"/>
      <c r="J108" s="277">
        <f t="shared" si="30"/>
        <v>0</v>
      </c>
      <c r="K108" s="223">
        <f t="shared" si="31"/>
        <v>0</v>
      </c>
    </row>
    <row r="109" spans="1:11" ht="12" customHeight="1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7">
        <f t="shared" si="30"/>
        <v>0</v>
      </c>
      <c r="K109" s="223">
        <f t="shared" si="31"/>
        <v>0</v>
      </c>
    </row>
    <row r="110" spans="1:11" ht="12" customHeight="1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7">
        <f t="shared" si="30"/>
        <v>0</v>
      </c>
      <c r="K110" s="223">
        <f t="shared" si="31"/>
        <v>0</v>
      </c>
    </row>
    <row r="111" spans="1:11" ht="15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7">
        <f t="shared" si="30"/>
        <v>0</v>
      </c>
      <c r="K111" s="223">
        <f t="shared" si="31"/>
        <v>0</v>
      </c>
    </row>
    <row r="112" spans="1:11" ht="12" customHeight="1">
      <c r="A112" s="11" t="s">
        <v>75</v>
      </c>
      <c r="B112" s="50" t="s">
        <v>236</v>
      </c>
      <c r="C112" s="129">
        <v>408212</v>
      </c>
      <c r="D112" s="129">
        <v>4869</v>
      </c>
      <c r="E112" s="129">
        <v>23393</v>
      </c>
      <c r="F112" s="129">
        <v>-714</v>
      </c>
      <c r="G112" s="129"/>
      <c r="H112" s="129"/>
      <c r="I112" s="129"/>
      <c r="J112" s="277">
        <f t="shared" si="30"/>
        <v>27548</v>
      </c>
      <c r="K112" s="223">
        <f t="shared" si="31"/>
        <v>435760</v>
      </c>
    </row>
    <row r="113" spans="1:11" ht="12" customHeight="1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7">
        <f t="shared" si="30"/>
        <v>0</v>
      </c>
      <c r="K113" s="223">
        <f t="shared" si="31"/>
        <v>0</v>
      </c>
    </row>
    <row r="114" spans="1:11" ht="12" customHeight="1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7">
        <f t="shared" si="30"/>
        <v>0</v>
      </c>
      <c r="K114" s="223">
        <f t="shared" si="31"/>
        <v>0</v>
      </c>
    </row>
    <row r="115" spans="1:11" ht="12" customHeight="1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7">
        <f t="shared" si="30"/>
        <v>0</v>
      </c>
      <c r="K115" s="223">
        <f t="shared" si="31"/>
        <v>0</v>
      </c>
    </row>
    <row r="116" spans="1:11" ht="12" customHeight="1">
      <c r="A116" s="11" t="s">
        <v>294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7">
        <f t="shared" si="30"/>
        <v>0</v>
      </c>
      <c r="K116" s="223">
        <f t="shared" si="31"/>
        <v>0</v>
      </c>
    </row>
    <row r="117" spans="1:11" ht="12" customHeight="1">
      <c r="A117" s="13" t="s">
        <v>295</v>
      </c>
      <c r="B117" s="52" t="s">
        <v>241</v>
      </c>
      <c r="C117" s="129">
        <v>176910</v>
      </c>
      <c r="D117" s="129">
        <v>13398</v>
      </c>
      <c r="E117" s="127">
        <v>3420</v>
      </c>
      <c r="F117" s="127">
        <v>-790</v>
      </c>
      <c r="G117" s="129"/>
      <c r="H117" s="129"/>
      <c r="I117" s="129"/>
      <c r="J117" s="277">
        <f t="shared" si="30"/>
        <v>16028</v>
      </c>
      <c r="K117" s="223">
        <f t="shared" si="31"/>
        <v>192938</v>
      </c>
    </row>
    <row r="118" spans="1:11" ht="12" customHeight="1">
      <c r="A118" s="11" t="s">
        <v>299</v>
      </c>
      <c r="B118" s="8" t="s">
        <v>33</v>
      </c>
      <c r="C118" s="127">
        <v>103257</v>
      </c>
      <c r="D118" s="127">
        <f>D119+D120</f>
        <v>13114</v>
      </c>
      <c r="E118" s="127">
        <f>SUM(E119:E120)</f>
        <v>-204</v>
      </c>
      <c r="F118" s="127">
        <v>18529</v>
      </c>
      <c r="G118" s="127"/>
      <c r="H118" s="127"/>
      <c r="I118" s="127"/>
      <c r="J118" s="276">
        <f t="shared" si="30"/>
        <v>31439</v>
      </c>
      <c r="K118" s="222">
        <f t="shared" si="31"/>
        <v>134696</v>
      </c>
    </row>
    <row r="119" spans="1:11" ht="12" customHeight="1">
      <c r="A119" s="11" t="s">
        <v>300</v>
      </c>
      <c r="B119" s="5" t="s">
        <v>302</v>
      </c>
      <c r="C119" s="127">
        <v>15302</v>
      </c>
      <c r="D119" s="127">
        <v>-8040</v>
      </c>
      <c r="E119" s="129">
        <v>-2110</v>
      </c>
      <c r="F119" s="129">
        <v>6467</v>
      </c>
      <c r="G119" s="127"/>
      <c r="H119" s="127"/>
      <c r="I119" s="127"/>
      <c r="J119" s="276">
        <f t="shared" si="30"/>
        <v>-3683</v>
      </c>
      <c r="K119" s="222">
        <f t="shared" si="31"/>
        <v>11619</v>
      </c>
    </row>
    <row r="120" spans="1:11" ht="12" customHeight="1" thickBot="1">
      <c r="A120" s="15" t="s">
        <v>301</v>
      </c>
      <c r="B120" s="177" t="s">
        <v>303</v>
      </c>
      <c r="C120" s="186">
        <v>87955</v>
      </c>
      <c r="D120" s="186">
        <v>21154</v>
      </c>
      <c r="E120" s="186">
        <v>1906</v>
      </c>
      <c r="F120" s="186">
        <v>12062</v>
      </c>
      <c r="G120" s="186"/>
      <c r="H120" s="186"/>
      <c r="I120" s="186"/>
      <c r="J120" s="278">
        <f t="shared" si="30"/>
        <v>35122</v>
      </c>
      <c r="K120" s="227">
        <f t="shared" si="31"/>
        <v>123077</v>
      </c>
    </row>
    <row r="121" spans="1:11" ht="12" customHeight="1" thickBot="1">
      <c r="A121" s="175" t="s">
        <v>4</v>
      </c>
      <c r="B121" s="176" t="s">
        <v>242</v>
      </c>
      <c r="C121" s="187">
        <v>486335</v>
      </c>
      <c r="D121" s="126">
        <f aca="true" t="shared" si="32" ref="D121:K121">+D122+D124+D126</f>
        <v>-30032</v>
      </c>
      <c r="E121" s="126">
        <f t="shared" si="32"/>
        <v>10025</v>
      </c>
      <c r="F121" s="126">
        <f t="shared" si="32"/>
        <v>122383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102376</v>
      </c>
      <c r="K121" s="182">
        <f t="shared" si="32"/>
        <v>588711</v>
      </c>
    </row>
    <row r="122" spans="1:11" ht="12" customHeight="1">
      <c r="A122" s="12" t="s">
        <v>64</v>
      </c>
      <c r="B122" s="5" t="s">
        <v>119</v>
      </c>
      <c r="C122" s="128">
        <v>412746</v>
      </c>
      <c r="D122" s="193">
        <v>-3532</v>
      </c>
      <c r="E122" s="128">
        <v>398</v>
      </c>
      <c r="F122" s="128">
        <v>94682</v>
      </c>
      <c r="G122" s="193"/>
      <c r="H122" s="193"/>
      <c r="I122" s="128"/>
      <c r="J122" s="167">
        <f aca="true" t="shared" si="33" ref="J122:J134">D122+E122+F122+G122+H122+I122</f>
        <v>91548</v>
      </c>
      <c r="K122" s="166">
        <f aca="true" t="shared" si="34" ref="K122:K134">C122+J122</f>
        <v>504294</v>
      </c>
    </row>
    <row r="123" spans="1:11" ht="12" customHeight="1">
      <c r="A123" s="12" t="s">
        <v>65</v>
      </c>
      <c r="B123" s="9" t="s">
        <v>246</v>
      </c>
      <c r="C123" s="128">
        <v>389591</v>
      </c>
      <c r="D123" s="193"/>
      <c r="E123" s="128"/>
      <c r="F123" s="128">
        <v>81241</v>
      </c>
      <c r="G123" s="193"/>
      <c r="H123" s="193"/>
      <c r="I123" s="128"/>
      <c r="J123" s="167">
        <f t="shared" si="33"/>
        <v>81241</v>
      </c>
      <c r="K123" s="166">
        <f t="shared" si="34"/>
        <v>470832</v>
      </c>
    </row>
    <row r="124" spans="1:11" ht="12" customHeight="1">
      <c r="A124" s="12" t="s">
        <v>66</v>
      </c>
      <c r="B124" s="9" t="s">
        <v>105</v>
      </c>
      <c r="C124" s="127">
        <v>64400</v>
      </c>
      <c r="D124" s="194">
        <v>-26500</v>
      </c>
      <c r="E124" s="127">
        <v>9627</v>
      </c>
      <c r="F124" s="127">
        <v>1590</v>
      </c>
      <c r="G124" s="194"/>
      <c r="H124" s="194"/>
      <c r="I124" s="127"/>
      <c r="J124" s="276">
        <f t="shared" si="33"/>
        <v>-15283</v>
      </c>
      <c r="K124" s="222">
        <f t="shared" si="34"/>
        <v>49117</v>
      </c>
    </row>
    <row r="125" spans="1:11" ht="12" customHeight="1">
      <c r="A125" s="12" t="s">
        <v>67</v>
      </c>
      <c r="B125" s="9" t="s">
        <v>247</v>
      </c>
      <c r="C125" s="127"/>
      <c r="D125" s="194"/>
      <c r="E125" s="127"/>
      <c r="F125" s="127"/>
      <c r="G125" s="194"/>
      <c r="H125" s="194"/>
      <c r="I125" s="127"/>
      <c r="J125" s="276">
        <f t="shared" si="33"/>
        <v>0</v>
      </c>
      <c r="K125" s="222">
        <f t="shared" si="34"/>
        <v>0</v>
      </c>
    </row>
    <row r="126" spans="1:11" ht="12" customHeight="1">
      <c r="A126" s="12" t="s">
        <v>68</v>
      </c>
      <c r="B126" s="71" t="s">
        <v>121</v>
      </c>
      <c r="C126" s="127">
        <v>9189</v>
      </c>
      <c r="D126" s="194"/>
      <c r="E126" s="127"/>
      <c r="F126" s="127">
        <v>26111</v>
      </c>
      <c r="G126" s="194"/>
      <c r="H126" s="194"/>
      <c r="I126" s="127"/>
      <c r="J126" s="276">
        <f t="shared" si="33"/>
        <v>26111</v>
      </c>
      <c r="K126" s="222">
        <f t="shared" si="34"/>
        <v>35300</v>
      </c>
    </row>
    <row r="127" spans="1:11" ht="12" customHeight="1">
      <c r="A127" s="12" t="s">
        <v>74</v>
      </c>
      <c r="B127" s="70" t="s">
        <v>287</v>
      </c>
      <c r="C127" s="127"/>
      <c r="D127" s="194"/>
      <c r="E127" s="127"/>
      <c r="F127" s="127"/>
      <c r="G127" s="194"/>
      <c r="H127" s="194"/>
      <c r="I127" s="127"/>
      <c r="J127" s="276">
        <f t="shared" si="33"/>
        <v>0</v>
      </c>
      <c r="K127" s="222">
        <f t="shared" si="34"/>
        <v>0</v>
      </c>
    </row>
    <row r="128" spans="1:11" ht="12" customHeight="1">
      <c r="A128" s="12" t="s">
        <v>76</v>
      </c>
      <c r="B128" s="135" t="s">
        <v>252</v>
      </c>
      <c r="C128" s="127"/>
      <c r="D128" s="194"/>
      <c r="E128" s="127"/>
      <c r="F128" s="127"/>
      <c r="G128" s="194"/>
      <c r="H128" s="194"/>
      <c r="I128" s="127"/>
      <c r="J128" s="276">
        <f t="shared" si="33"/>
        <v>0</v>
      </c>
      <c r="K128" s="222">
        <f t="shared" si="34"/>
        <v>0</v>
      </c>
    </row>
    <row r="129" spans="1:11" ht="15">
      <c r="A129" s="12" t="s">
        <v>106</v>
      </c>
      <c r="B129" s="51" t="s">
        <v>235</v>
      </c>
      <c r="C129" s="127"/>
      <c r="D129" s="194"/>
      <c r="E129" s="127"/>
      <c r="F129" s="127"/>
      <c r="G129" s="194"/>
      <c r="H129" s="194"/>
      <c r="I129" s="127"/>
      <c r="J129" s="276">
        <f t="shared" si="33"/>
        <v>0</v>
      </c>
      <c r="K129" s="222">
        <f t="shared" si="34"/>
        <v>0</v>
      </c>
    </row>
    <row r="130" spans="1:11" ht="12" customHeight="1">
      <c r="A130" s="12" t="s">
        <v>107</v>
      </c>
      <c r="B130" s="51" t="s">
        <v>251</v>
      </c>
      <c r="C130" s="127">
        <v>5457</v>
      </c>
      <c r="D130" s="194"/>
      <c r="E130" s="127"/>
      <c r="F130" s="127"/>
      <c r="G130" s="194"/>
      <c r="H130" s="194"/>
      <c r="I130" s="127"/>
      <c r="J130" s="276">
        <f t="shared" si="33"/>
        <v>0</v>
      </c>
      <c r="K130" s="222">
        <f t="shared" si="34"/>
        <v>5457</v>
      </c>
    </row>
    <row r="131" spans="1:11" ht="12" customHeight="1">
      <c r="A131" s="12" t="s">
        <v>108</v>
      </c>
      <c r="B131" s="51" t="s">
        <v>250</v>
      </c>
      <c r="C131" s="127"/>
      <c r="D131" s="194"/>
      <c r="E131" s="127"/>
      <c r="F131" s="127"/>
      <c r="G131" s="194"/>
      <c r="H131" s="194"/>
      <c r="I131" s="127"/>
      <c r="J131" s="276">
        <f t="shared" si="33"/>
        <v>0</v>
      </c>
      <c r="K131" s="222">
        <f t="shared" si="34"/>
        <v>0</v>
      </c>
    </row>
    <row r="132" spans="1:11" ht="12" customHeight="1">
      <c r="A132" s="12" t="s">
        <v>243</v>
      </c>
      <c r="B132" s="51" t="s">
        <v>238</v>
      </c>
      <c r="C132" s="127"/>
      <c r="D132" s="194"/>
      <c r="E132" s="127"/>
      <c r="F132" s="127"/>
      <c r="G132" s="194"/>
      <c r="H132" s="194"/>
      <c r="I132" s="127"/>
      <c r="J132" s="276">
        <f t="shared" si="33"/>
        <v>0</v>
      </c>
      <c r="K132" s="222">
        <f t="shared" si="34"/>
        <v>0</v>
      </c>
    </row>
    <row r="133" spans="1:11" ht="12" customHeight="1">
      <c r="A133" s="12" t="s">
        <v>244</v>
      </c>
      <c r="B133" s="51" t="s">
        <v>249</v>
      </c>
      <c r="C133" s="127"/>
      <c r="D133" s="194"/>
      <c r="E133" s="127"/>
      <c r="F133" s="127"/>
      <c r="G133" s="194"/>
      <c r="H133" s="194"/>
      <c r="I133" s="127"/>
      <c r="J133" s="276">
        <f t="shared" si="33"/>
        <v>0</v>
      </c>
      <c r="K133" s="222">
        <f t="shared" si="34"/>
        <v>0</v>
      </c>
    </row>
    <row r="134" spans="1:11" ht="15.75" thickBot="1">
      <c r="A134" s="10" t="s">
        <v>245</v>
      </c>
      <c r="B134" s="51" t="s">
        <v>248</v>
      </c>
      <c r="C134" s="129">
        <v>3732</v>
      </c>
      <c r="D134" s="195"/>
      <c r="E134" s="129"/>
      <c r="F134" s="129">
        <v>26111</v>
      </c>
      <c r="G134" s="195"/>
      <c r="H134" s="195"/>
      <c r="I134" s="129"/>
      <c r="J134" s="277">
        <f t="shared" si="33"/>
        <v>26111</v>
      </c>
      <c r="K134" s="223">
        <f t="shared" si="34"/>
        <v>29843</v>
      </c>
    </row>
    <row r="135" spans="1:11" ht="12" customHeight="1" thickBot="1">
      <c r="A135" s="17" t="s">
        <v>5</v>
      </c>
      <c r="B135" s="47" t="s">
        <v>304</v>
      </c>
      <c r="C135" s="126">
        <v>1705355</v>
      </c>
      <c r="D135" s="192">
        <f aca="true" t="shared" si="35" ref="D135:K135">+D100+D121</f>
        <v>9503</v>
      </c>
      <c r="E135" s="126">
        <f t="shared" si="35"/>
        <v>35561</v>
      </c>
      <c r="F135" s="126">
        <f>+F100+F121</f>
        <v>152505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197569</v>
      </c>
      <c r="K135" s="68">
        <f t="shared" si="35"/>
        <v>1902924</v>
      </c>
    </row>
    <row r="136" spans="1:11" ht="12" customHeight="1" thickBot="1">
      <c r="A136" s="17" t="s">
        <v>6</v>
      </c>
      <c r="B136" s="47" t="s">
        <v>369</v>
      </c>
      <c r="C136" s="126">
        <v>0</v>
      </c>
      <c r="D136" s="192">
        <f aca="true" t="shared" si="36" ref="D136:K136">+D137+D138+D139</f>
        <v>0</v>
      </c>
      <c r="E136" s="126">
        <f t="shared" si="36"/>
        <v>0</v>
      </c>
      <c r="F136" s="126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312</v>
      </c>
      <c r="C137" s="127"/>
      <c r="D137" s="194"/>
      <c r="E137" s="127"/>
      <c r="F137" s="127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>
      <c r="A138" s="12" t="s">
        <v>153</v>
      </c>
      <c r="B138" s="9" t="s">
        <v>313</v>
      </c>
      <c r="C138" s="127"/>
      <c r="D138" s="194"/>
      <c r="E138" s="127"/>
      <c r="F138" s="127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>
      <c r="A139" s="10" t="s">
        <v>154</v>
      </c>
      <c r="B139" s="9" t="s">
        <v>314</v>
      </c>
      <c r="C139" s="127"/>
      <c r="D139" s="194"/>
      <c r="E139" s="127"/>
      <c r="F139" s="127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>
      <c r="A140" s="17" t="s">
        <v>7</v>
      </c>
      <c r="B140" s="47" t="s">
        <v>306</v>
      </c>
      <c r="C140" s="126">
        <v>0</v>
      </c>
      <c r="D140" s="192">
        <f aca="true" t="shared" si="37" ref="D140:K140">SUM(D141:D146)</f>
        <v>0</v>
      </c>
      <c r="E140" s="126">
        <f>+E141+E142+E143+E144+E145+E146</f>
        <v>0</v>
      </c>
      <c r="F140" s="126">
        <f>+F141+F142+F143+F144+F145+F146</f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315</v>
      </c>
      <c r="C141" s="127"/>
      <c r="D141" s="194"/>
      <c r="E141" s="127"/>
      <c r="F141" s="127"/>
      <c r="G141" s="194"/>
      <c r="H141" s="194"/>
      <c r="I141" s="127"/>
      <c r="J141" s="276">
        <f aca="true" t="shared" si="38" ref="J141:J146">D141+E141+F141+G141+H141+I141</f>
        <v>0</v>
      </c>
      <c r="K141" s="222">
        <f aca="true" t="shared" si="39" ref="K141:K146">C141+J141</f>
        <v>0</v>
      </c>
    </row>
    <row r="142" spans="1:11" ht="12" customHeight="1">
      <c r="A142" s="12" t="s">
        <v>52</v>
      </c>
      <c r="B142" s="6" t="s">
        <v>307</v>
      </c>
      <c r="C142" s="127"/>
      <c r="D142" s="194"/>
      <c r="E142" s="127"/>
      <c r="F142" s="127"/>
      <c r="G142" s="194"/>
      <c r="H142" s="194"/>
      <c r="I142" s="127"/>
      <c r="J142" s="276">
        <f t="shared" si="38"/>
        <v>0</v>
      </c>
      <c r="K142" s="222">
        <f t="shared" si="39"/>
        <v>0</v>
      </c>
    </row>
    <row r="143" spans="1:11" ht="12" customHeight="1">
      <c r="A143" s="12" t="s">
        <v>53</v>
      </c>
      <c r="B143" s="6" t="s">
        <v>308</v>
      </c>
      <c r="C143" s="127"/>
      <c r="D143" s="194"/>
      <c r="E143" s="127"/>
      <c r="F143" s="127"/>
      <c r="G143" s="194"/>
      <c r="H143" s="194"/>
      <c r="I143" s="127"/>
      <c r="J143" s="276">
        <f t="shared" si="38"/>
        <v>0</v>
      </c>
      <c r="K143" s="222">
        <f t="shared" si="39"/>
        <v>0</v>
      </c>
    </row>
    <row r="144" spans="1:11" ht="12" customHeight="1">
      <c r="A144" s="12" t="s">
        <v>93</v>
      </c>
      <c r="B144" s="6" t="s">
        <v>309</v>
      </c>
      <c r="C144" s="127"/>
      <c r="D144" s="194"/>
      <c r="E144" s="127"/>
      <c r="F144" s="127"/>
      <c r="G144" s="194"/>
      <c r="H144" s="194"/>
      <c r="I144" s="127"/>
      <c r="J144" s="276">
        <f t="shared" si="38"/>
        <v>0</v>
      </c>
      <c r="K144" s="222">
        <f t="shared" si="39"/>
        <v>0</v>
      </c>
    </row>
    <row r="145" spans="1:11" ht="12" customHeight="1">
      <c r="A145" s="12" t="s">
        <v>94</v>
      </c>
      <c r="B145" s="6" t="s">
        <v>310</v>
      </c>
      <c r="C145" s="127"/>
      <c r="D145" s="194"/>
      <c r="E145" s="127"/>
      <c r="F145" s="127"/>
      <c r="G145" s="194"/>
      <c r="H145" s="194"/>
      <c r="I145" s="127"/>
      <c r="J145" s="276">
        <f t="shared" si="38"/>
        <v>0</v>
      </c>
      <c r="K145" s="222">
        <f t="shared" si="39"/>
        <v>0</v>
      </c>
    </row>
    <row r="146" spans="1:11" ht="12" customHeight="1" thickBot="1">
      <c r="A146" s="10" t="s">
        <v>95</v>
      </c>
      <c r="B146" s="6" t="s">
        <v>311</v>
      </c>
      <c r="C146" s="127"/>
      <c r="D146" s="194"/>
      <c r="E146" s="127"/>
      <c r="F146" s="127"/>
      <c r="G146" s="194"/>
      <c r="H146" s="194"/>
      <c r="I146" s="127"/>
      <c r="J146" s="276">
        <f t="shared" si="38"/>
        <v>0</v>
      </c>
      <c r="K146" s="222">
        <f t="shared" si="39"/>
        <v>0</v>
      </c>
    </row>
    <row r="147" spans="1:11" ht="12" customHeight="1" thickBot="1">
      <c r="A147" s="17" t="s">
        <v>8</v>
      </c>
      <c r="B147" s="47" t="s">
        <v>319</v>
      </c>
      <c r="C147" s="132">
        <v>19555</v>
      </c>
      <c r="D147" s="196">
        <f aca="true" t="shared" si="40" ref="D147:K147">+D148+D149+D150+D151</f>
        <v>582</v>
      </c>
      <c r="E147" s="132">
        <f>+E148+E149+E151+E152+E150</f>
        <v>0</v>
      </c>
      <c r="F147" s="132">
        <f>+F148+F149+F151+F152+F150</f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582</v>
      </c>
      <c r="K147" s="165">
        <f t="shared" si="40"/>
        <v>20137</v>
      </c>
    </row>
    <row r="148" spans="1:11" ht="12" customHeight="1">
      <c r="A148" s="12" t="s">
        <v>54</v>
      </c>
      <c r="B148" s="6" t="s">
        <v>253</v>
      </c>
      <c r="C148" s="127"/>
      <c r="D148" s="194"/>
      <c r="E148" s="127"/>
      <c r="F148" s="127"/>
      <c r="G148" s="194"/>
      <c r="H148" s="194"/>
      <c r="I148" s="127"/>
      <c r="J148" s="276">
        <f>D148+E148+F148+G148+H148+I148</f>
        <v>0</v>
      </c>
      <c r="K148" s="222">
        <f>C148+J148</f>
        <v>0</v>
      </c>
    </row>
    <row r="149" spans="1:11" ht="12" customHeight="1">
      <c r="A149" s="12" t="s">
        <v>55</v>
      </c>
      <c r="B149" s="6" t="s">
        <v>254</v>
      </c>
      <c r="C149" s="127">
        <v>18612</v>
      </c>
      <c r="D149" s="194">
        <v>682</v>
      </c>
      <c r="E149" s="127"/>
      <c r="F149" s="127"/>
      <c r="G149" s="194"/>
      <c r="H149" s="194"/>
      <c r="I149" s="127"/>
      <c r="J149" s="276">
        <f>D149+E149+F149+G149+H149+I149</f>
        <v>682</v>
      </c>
      <c r="K149" s="222">
        <f>C149+J149</f>
        <v>19294</v>
      </c>
    </row>
    <row r="150" spans="1:11" ht="12" customHeight="1">
      <c r="A150" s="12" t="s">
        <v>170</v>
      </c>
      <c r="B150" s="6" t="s">
        <v>320</v>
      </c>
      <c r="C150" s="127"/>
      <c r="D150" s="194"/>
      <c r="E150" s="127"/>
      <c r="F150" s="127"/>
      <c r="G150" s="194"/>
      <c r="H150" s="194"/>
      <c r="I150" s="127"/>
      <c r="J150" s="276">
        <f>D150+E150+F150+G150+H150+I150</f>
        <v>0</v>
      </c>
      <c r="K150" s="222">
        <f>C150+J150</f>
        <v>0</v>
      </c>
    </row>
    <row r="151" spans="1:11" ht="12" customHeight="1" thickBot="1">
      <c r="A151" s="10" t="s">
        <v>171</v>
      </c>
      <c r="B151" s="4" t="s">
        <v>272</v>
      </c>
      <c r="C151" s="127">
        <v>943</v>
      </c>
      <c r="D151" s="194">
        <v>-100</v>
      </c>
      <c r="E151" s="127"/>
      <c r="F151" s="127"/>
      <c r="G151" s="194"/>
      <c r="H151" s="194"/>
      <c r="I151" s="127"/>
      <c r="J151" s="276">
        <f>D151+E151+F151+G151+H151+I151</f>
        <v>-100</v>
      </c>
      <c r="K151" s="222">
        <f>C151+J151</f>
        <v>843</v>
      </c>
    </row>
    <row r="152" spans="1:11" ht="12" customHeight="1" thickBot="1">
      <c r="A152" s="17" t="s">
        <v>9</v>
      </c>
      <c r="B152" s="47" t="s">
        <v>321</v>
      </c>
      <c r="C152" s="188">
        <v>0</v>
      </c>
      <c r="D152" s="197">
        <f aca="true" t="shared" si="41" ref="D152:K152">SUM(D153:D157)</f>
        <v>0</v>
      </c>
      <c r="E152" s="197">
        <f t="shared" si="41"/>
        <v>0</v>
      </c>
      <c r="F152" s="188">
        <f>+F153+F154+F155+F156+F157</f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1" ht="12" customHeight="1">
      <c r="A153" s="12" t="s">
        <v>56</v>
      </c>
      <c r="B153" s="6" t="s">
        <v>316</v>
      </c>
      <c r="C153" s="127"/>
      <c r="D153" s="194"/>
      <c r="E153" s="194"/>
      <c r="F153" s="127"/>
      <c r="G153" s="194"/>
      <c r="H153" s="194"/>
      <c r="I153" s="127"/>
      <c r="J153" s="276">
        <f aca="true" t="shared" si="42" ref="J153:J159">D153+E153+F153+G153+H153+I153</f>
        <v>0</v>
      </c>
      <c r="K153" s="222">
        <f aca="true" t="shared" si="43" ref="K153:K159">C153+J153</f>
        <v>0</v>
      </c>
    </row>
    <row r="154" spans="1:11" ht="12" customHeight="1">
      <c r="A154" s="12" t="s">
        <v>57</v>
      </c>
      <c r="B154" s="6" t="s">
        <v>323</v>
      </c>
      <c r="C154" s="127"/>
      <c r="D154" s="194"/>
      <c r="E154" s="127"/>
      <c r="F154" s="127"/>
      <c r="G154" s="194"/>
      <c r="H154" s="194"/>
      <c r="I154" s="127"/>
      <c r="J154" s="276">
        <f t="shared" si="42"/>
        <v>0</v>
      </c>
      <c r="K154" s="222">
        <f t="shared" si="43"/>
        <v>0</v>
      </c>
    </row>
    <row r="155" spans="1:11" ht="12" customHeight="1">
      <c r="A155" s="12" t="s">
        <v>182</v>
      </c>
      <c r="B155" s="6" t="s">
        <v>318</v>
      </c>
      <c r="C155" s="127"/>
      <c r="D155" s="194"/>
      <c r="E155" s="127"/>
      <c r="F155" s="127"/>
      <c r="G155" s="194"/>
      <c r="H155" s="194"/>
      <c r="I155" s="127"/>
      <c r="J155" s="276">
        <f t="shared" si="42"/>
        <v>0</v>
      </c>
      <c r="K155" s="222">
        <f t="shared" si="43"/>
        <v>0</v>
      </c>
    </row>
    <row r="156" spans="1:11" ht="12" customHeight="1">
      <c r="A156" s="12" t="s">
        <v>183</v>
      </c>
      <c r="B156" s="6" t="s">
        <v>324</v>
      </c>
      <c r="C156" s="127"/>
      <c r="D156" s="194"/>
      <c r="E156" s="127"/>
      <c r="F156" s="127"/>
      <c r="G156" s="194"/>
      <c r="H156" s="194"/>
      <c r="I156" s="127"/>
      <c r="J156" s="276">
        <f t="shared" si="42"/>
        <v>0</v>
      </c>
      <c r="K156" s="222">
        <f t="shared" si="43"/>
        <v>0</v>
      </c>
    </row>
    <row r="157" spans="1:11" ht="12" customHeight="1" thickBot="1">
      <c r="A157" s="12" t="s">
        <v>322</v>
      </c>
      <c r="B157" s="6" t="s">
        <v>325</v>
      </c>
      <c r="C157" s="127"/>
      <c r="D157" s="194"/>
      <c r="E157" s="127"/>
      <c r="F157" s="129"/>
      <c r="G157" s="195"/>
      <c r="H157" s="195"/>
      <c r="I157" s="129"/>
      <c r="J157" s="277">
        <f t="shared" si="42"/>
        <v>0</v>
      </c>
      <c r="K157" s="223">
        <f t="shared" si="43"/>
        <v>0</v>
      </c>
    </row>
    <row r="158" spans="1:11" ht="12" customHeight="1" thickBot="1">
      <c r="A158" s="17" t="s">
        <v>10</v>
      </c>
      <c r="B158" s="47" t="s">
        <v>326</v>
      </c>
      <c r="C158" s="189"/>
      <c r="D158" s="198"/>
      <c r="E158" s="198"/>
      <c r="F158" s="189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1" ht="12" customHeight="1" thickBot="1">
      <c r="A159" s="17" t="s">
        <v>11</v>
      </c>
      <c r="B159" s="47" t="s">
        <v>327</v>
      </c>
      <c r="C159" s="189"/>
      <c r="D159" s="198"/>
      <c r="E159" s="189"/>
      <c r="F159" s="189"/>
      <c r="G159" s="297"/>
      <c r="H159" s="297"/>
      <c r="I159" s="249"/>
      <c r="J159" s="279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329</v>
      </c>
      <c r="C160" s="190">
        <v>19555</v>
      </c>
      <c r="D160" s="199">
        <f aca="true" t="shared" si="44" ref="D160:K160">+D136+D140+D147+D152+D158+D159</f>
        <v>582</v>
      </c>
      <c r="E160" s="199">
        <f t="shared" si="44"/>
        <v>0</v>
      </c>
      <c r="F160" s="190"/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582</v>
      </c>
      <c r="K160" s="184">
        <f t="shared" si="44"/>
        <v>20137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328</v>
      </c>
      <c r="C161" s="190">
        <v>1724910</v>
      </c>
      <c r="D161" s="199">
        <f aca="true" t="shared" si="45" ref="D161:K161">+D135+D160</f>
        <v>10085</v>
      </c>
      <c r="E161" s="199">
        <f t="shared" si="45"/>
        <v>35561</v>
      </c>
      <c r="F161" s="199">
        <f t="shared" si="45"/>
        <v>152505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198151</v>
      </c>
      <c r="K161" s="184">
        <f t="shared" si="45"/>
        <v>1923061</v>
      </c>
    </row>
    <row r="162" spans="3:11" ht="13.5" customHeight="1">
      <c r="C162" s="410">
        <f>C93-C161</f>
        <v>0</v>
      </c>
      <c r="D162" s="411"/>
      <c r="E162" s="411"/>
      <c r="F162" s="411"/>
      <c r="G162" s="411"/>
      <c r="H162" s="411"/>
      <c r="I162" s="411"/>
      <c r="J162" s="411"/>
      <c r="K162" s="412">
        <f>K93-K161</f>
        <v>0</v>
      </c>
    </row>
    <row r="163" spans="1:11" ht="15">
      <c r="A163" s="659" t="s">
        <v>255</v>
      </c>
      <c r="B163" s="659"/>
      <c r="C163" s="659"/>
      <c r="D163" s="659"/>
      <c r="E163" s="659"/>
      <c r="F163" s="659"/>
      <c r="G163" s="659"/>
      <c r="H163" s="659"/>
      <c r="I163" s="659"/>
      <c r="J163" s="659"/>
      <c r="K163" s="659"/>
    </row>
    <row r="164" spans="1:11" ht="15" customHeight="1" thickBot="1">
      <c r="A164" s="650" t="s">
        <v>83</v>
      </c>
      <c r="B164" s="650"/>
      <c r="C164" s="74"/>
      <c r="K164" s="74" t="str">
        <f>K96</f>
        <v>ezer forintban!</v>
      </c>
    </row>
    <row r="165" spans="1:11" ht="25.5" customHeight="1" thickBot="1">
      <c r="A165" s="17">
        <v>1</v>
      </c>
      <c r="B165" s="22" t="s">
        <v>330</v>
      </c>
      <c r="C165" s="191">
        <f>+C68-C135</f>
        <v>-491276</v>
      </c>
      <c r="D165" s="126">
        <f aca="true" t="shared" si="46" ref="D165:K165">+D68-D135</f>
        <v>-100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-100</v>
      </c>
      <c r="K165" s="68">
        <f t="shared" si="46"/>
        <v>-491376</v>
      </c>
    </row>
    <row r="166" spans="1:11" ht="32.25" customHeight="1" thickBot="1">
      <c r="A166" s="17" t="s">
        <v>4</v>
      </c>
      <c r="B166" s="22" t="s">
        <v>336</v>
      </c>
      <c r="C166" s="126">
        <f>+C92-C160</f>
        <v>491276</v>
      </c>
      <c r="D166" s="126">
        <f aca="true" t="shared" si="47" ref="D166:K166">+D92-D160</f>
        <v>100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100</v>
      </c>
      <c r="K166" s="68">
        <f t="shared" si="47"/>
        <v>491376</v>
      </c>
    </row>
  </sheetData>
  <sheetProtection/>
  <mergeCells count="15">
    <mergeCell ref="A6:K6"/>
    <mergeCell ref="A95:K95"/>
    <mergeCell ref="A7:B7"/>
    <mergeCell ref="A96:B96"/>
    <mergeCell ref="B1:K1"/>
    <mergeCell ref="A3:K3"/>
    <mergeCell ref="A4:K4"/>
    <mergeCell ref="A164:B164"/>
    <mergeCell ref="A8:A9"/>
    <mergeCell ref="B8:B9"/>
    <mergeCell ref="C8:K8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3" fitToWidth="1" horizontalDpi="600" verticalDpi="600" orientation="landscape" paperSize="9" scale="70" r:id="rId1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zoomScale="110" zoomScaleNormal="110" zoomScaleSheetLayoutView="100" workbookViewId="0" topLeftCell="A130">
      <selection activeCell="F104" sqref="F104"/>
    </sheetView>
  </sheetViews>
  <sheetFormatPr defaultColWidth="9.375" defaultRowHeight="12.75"/>
  <cols>
    <col min="1" max="1" width="7.50390625" style="115" customWidth="1"/>
    <col min="2" max="2" width="59.625" style="115" customWidth="1"/>
    <col min="3" max="3" width="14.75390625" style="116" customWidth="1"/>
    <col min="4" max="11" width="14.75390625" style="136" customWidth="1"/>
    <col min="12" max="16384" width="9.375" style="136" customWidth="1"/>
  </cols>
  <sheetData>
    <row r="1" spans="1:11" ht="15">
      <c r="A1" s="303"/>
      <c r="B1" s="664" t="str">
        <f>CONCATENATE("1.2. melléklet ",RM_ALAPADATOK!A7," ",RM_ALAPADATOK!B7," ",RM_ALAPADATOK!C7," ",RM_ALAPADATOK!D7," ",RM_ALAPADATOK!E7," ",RM_ALAPADATOK!F7," ",RM_ALAPADATOK!G7," ",RM_ALAPADATOK!H7)</f>
        <v>1.2. melléklet a 3 / 2020 ( III.11. ) önkormányzati rendelethez</v>
      </c>
      <c r="C1" s="665"/>
      <c r="D1" s="665"/>
      <c r="E1" s="665"/>
      <c r="F1" s="665"/>
      <c r="G1" s="665"/>
      <c r="H1" s="665"/>
      <c r="I1" s="665"/>
      <c r="J1" s="665"/>
      <c r="K1" s="665"/>
    </row>
    <row r="2" spans="1:11" ht="15">
      <c r="A2" s="303"/>
      <c r="B2" s="303"/>
      <c r="C2" s="304"/>
      <c r="D2" s="305"/>
      <c r="E2" s="305"/>
      <c r="F2" s="305"/>
      <c r="G2" s="305"/>
      <c r="H2" s="305"/>
      <c r="I2" s="305"/>
      <c r="J2" s="305"/>
      <c r="K2" s="305"/>
    </row>
    <row r="3" spans="1:11" ht="15">
      <c r="A3" s="666">
        <f>CONCATENATE(RM_ALAPADATOK!A4)</f>
      </c>
      <c r="B3" s="666"/>
      <c r="C3" s="667"/>
      <c r="D3" s="666"/>
      <c r="E3" s="666"/>
      <c r="F3" s="666"/>
      <c r="G3" s="666"/>
      <c r="H3" s="666"/>
      <c r="I3" s="666"/>
      <c r="J3" s="666"/>
      <c r="K3" s="666"/>
    </row>
    <row r="4" spans="1:11" ht="15">
      <c r="A4" s="666" t="str">
        <f>CONCATENATE(RM_ALAPADATOK!D7,". ÉVI KÖLTSÉGVETÉSI RENDELET KÖTELEZŐ FELADATOK BEVÉTELEINEK KIADÁSAINAK MÓDOSÍTÁSA")</f>
        <v>2020. ÉVI KÖLTSÉGVETÉSI RENDELET KÖTELEZŐ FELADATOK BEVÉTELEINEK KIADÁSAINAK MÓDOSÍTÁSA</v>
      </c>
      <c r="B4" s="666"/>
      <c r="C4" s="667"/>
      <c r="D4" s="666"/>
      <c r="E4" s="666"/>
      <c r="F4" s="666"/>
      <c r="G4" s="666"/>
      <c r="H4" s="666"/>
      <c r="I4" s="666"/>
      <c r="J4" s="666"/>
      <c r="K4" s="666"/>
    </row>
    <row r="5" spans="1:11" ht="15">
      <c r="A5" s="303"/>
      <c r="B5" s="303"/>
      <c r="C5" s="304"/>
      <c r="D5" s="305"/>
      <c r="E5" s="305"/>
      <c r="F5" s="305"/>
      <c r="G5" s="305"/>
      <c r="H5" s="305"/>
      <c r="I5" s="305"/>
      <c r="J5" s="305"/>
      <c r="K5" s="305"/>
    </row>
    <row r="6" spans="1:11" ht="15.75" customHeight="1">
      <c r="A6" s="660" t="s">
        <v>1</v>
      </c>
      <c r="B6" s="660"/>
      <c r="C6" s="660"/>
      <c r="D6" s="660"/>
      <c r="E6" s="660"/>
      <c r="F6" s="660"/>
      <c r="G6" s="660"/>
      <c r="H6" s="660"/>
      <c r="I6" s="660"/>
      <c r="J6" s="660"/>
      <c r="K6" s="660"/>
    </row>
    <row r="7" spans="1:11" ht="15.75" customHeight="1" thickBot="1">
      <c r="A7" s="662" t="s">
        <v>81</v>
      </c>
      <c r="B7" s="662"/>
      <c r="C7" s="306"/>
      <c r="D7" s="305"/>
      <c r="E7" s="305"/>
      <c r="F7" s="305"/>
      <c r="G7" s="305"/>
      <c r="H7" s="305"/>
      <c r="I7" s="305"/>
      <c r="J7" s="305"/>
      <c r="K7" s="306" t="s">
        <v>598</v>
      </c>
    </row>
    <row r="8" spans="1:11" ht="15">
      <c r="A8" s="651" t="s">
        <v>46</v>
      </c>
      <c r="B8" s="653" t="s">
        <v>2</v>
      </c>
      <c r="C8" s="655" t="str">
        <f>+CONCATENATE(LEFT(RM_ÖSSZEFÜGGÉSEK!A6,4),". évi")</f>
        <v>2020. évi</v>
      </c>
      <c r="D8" s="656"/>
      <c r="E8" s="657"/>
      <c r="F8" s="657"/>
      <c r="G8" s="657"/>
      <c r="H8" s="657"/>
      <c r="I8" s="657"/>
      <c r="J8" s="657"/>
      <c r="K8" s="658"/>
    </row>
    <row r="9" spans="1:11" ht="39" customHeight="1" thickBot="1">
      <c r="A9" s="652"/>
      <c r="B9" s="654"/>
      <c r="C9" s="282" t="s">
        <v>367</v>
      </c>
      <c r="D9" s="300" t="str">
        <f>CONCATENATE('RM_1.1.sz.mell.'!D9)</f>
        <v>1. sz. módosítás </v>
      </c>
      <c r="E9" s="300" t="str">
        <f>CONCATENATE('RM_1.1.sz.mell.'!E9)</f>
        <v>2. sz. módosítás </v>
      </c>
      <c r="F9" s="300" t="str">
        <f>CONCATENATE('RM_1.1.sz.mell.'!F9)</f>
        <v>3. sz. módosítás </v>
      </c>
      <c r="G9" s="300" t="str">
        <f>CONCATENATE('RM_1.1.sz.mell.'!G9)</f>
        <v>4. sz. módosítás </v>
      </c>
      <c r="H9" s="300" t="str">
        <f>CONCATENATE('RM_1.1.sz.mell.'!H9)</f>
        <v>5. sz. módosítás </v>
      </c>
      <c r="I9" s="300" t="str">
        <f>CONCATENATE('RM_1.1.sz.mell.'!I9)</f>
        <v>6. sz. módosítás </v>
      </c>
      <c r="J9" s="301" t="s">
        <v>431</v>
      </c>
      <c r="K9" s="302" t="str">
        <f>CONCATENATE('RM_1.1.sz.mell.'!K9)</f>
        <v>3.számú módosítás utáni előirányzat</v>
      </c>
    </row>
    <row r="10" spans="1:11" s="137" customFormat="1" ht="12" customHeight="1" thickBot="1">
      <c r="A10" s="133" t="s">
        <v>343</v>
      </c>
      <c r="B10" s="134" t="s">
        <v>344</v>
      </c>
      <c r="C10" s="283" t="s">
        <v>345</v>
      </c>
      <c r="D10" s="283" t="s">
        <v>347</v>
      </c>
      <c r="E10" s="284" t="s">
        <v>346</v>
      </c>
      <c r="F10" s="284" t="s">
        <v>348</v>
      </c>
      <c r="G10" s="284" t="s">
        <v>349</v>
      </c>
      <c r="H10" s="284" t="s">
        <v>350</v>
      </c>
      <c r="I10" s="284" t="s">
        <v>436</v>
      </c>
      <c r="J10" s="284" t="s">
        <v>437</v>
      </c>
      <c r="K10" s="299" t="s">
        <v>438</v>
      </c>
    </row>
    <row r="11" spans="1:11" s="138" customFormat="1" ht="12" customHeight="1" thickBot="1">
      <c r="A11" s="17" t="s">
        <v>3</v>
      </c>
      <c r="B11" s="18" t="s">
        <v>137</v>
      </c>
      <c r="C11" s="596">
        <f>+C12+C13+C14+C15+C16+C17</f>
        <v>490507</v>
      </c>
      <c r="D11" s="126">
        <f aca="true" t="shared" si="0" ref="D11:K11">+D12+D13+D14+D15+D16+D17</f>
        <v>5226</v>
      </c>
      <c r="E11" s="126">
        <f t="shared" si="0"/>
        <v>25465</v>
      </c>
      <c r="F11" s="126">
        <f t="shared" si="0"/>
        <v>5819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36510</v>
      </c>
      <c r="K11" s="68">
        <f t="shared" si="0"/>
        <v>527017</v>
      </c>
    </row>
    <row r="12" spans="1:11" s="138" customFormat="1" ht="12" customHeight="1">
      <c r="A12" s="12" t="s">
        <v>58</v>
      </c>
      <c r="B12" s="139" t="s">
        <v>138</v>
      </c>
      <c r="C12" s="597">
        <v>153238</v>
      </c>
      <c r="D12" s="127"/>
      <c r="E12" s="128">
        <v>688</v>
      </c>
      <c r="F12" s="128"/>
      <c r="G12" s="128"/>
      <c r="H12" s="128"/>
      <c r="I12" s="128"/>
      <c r="J12" s="167">
        <f aca="true" t="shared" si="1" ref="J12:J17">D12+E12+F12+G12+H12+I12</f>
        <v>688</v>
      </c>
      <c r="K12" s="166">
        <f aca="true" t="shared" si="2" ref="K12:K17">C12+J12</f>
        <v>153926</v>
      </c>
    </row>
    <row r="13" spans="1:11" s="138" customFormat="1" ht="12" customHeight="1">
      <c r="A13" s="11" t="s">
        <v>59</v>
      </c>
      <c r="B13" s="140" t="s">
        <v>139</v>
      </c>
      <c r="C13" s="598">
        <v>181299</v>
      </c>
      <c r="D13" s="127"/>
      <c r="E13" s="128">
        <v>15277</v>
      </c>
      <c r="F13" s="128">
        <v>1573</v>
      </c>
      <c r="G13" s="128"/>
      <c r="H13" s="128"/>
      <c r="I13" s="128"/>
      <c r="J13" s="167">
        <f t="shared" si="1"/>
        <v>16850</v>
      </c>
      <c r="K13" s="166">
        <f t="shared" si="2"/>
        <v>198149</v>
      </c>
    </row>
    <row r="14" spans="1:11" s="138" customFormat="1" ht="12" customHeight="1">
      <c r="A14" s="11" t="s">
        <v>60</v>
      </c>
      <c r="B14" s="140" t="s">
        <v>140</v>
      </c>
      <c r="C14" s="598">
        <v>147837</v>
      </c>
      <c r="D14" s="127">
        <v>4745</v>
      </c>
      <c r="E14" s="128">
        <v>5092</v>
      </c>
      <c r="F14" s="128">
        <v>3813</v>
      </c>
      <c r="G14" s="128"/>
      <c r="H14" s="128"/>
      <c r="I14" s="128"/>
      <c r="J14" s="167">
        <f t="shared" si="1"/>
        <v>13650</v>
      </c>
      <c r="K14" s="166">
        <f t="shared" si="2"/>
        <v>161487</v>
      </c>
    </row>
    <row r="15" spans="1:11" s="138" customFormat="1" ht="12" customHeight="1">
      <c r="A15" s="11" t="s">
        <v>61</v>
      </c>
      <c r="B15" s="140" t="s">
        <v>141</v>
      </c>
      <c r="C15" s="598">
        <v>8133</v>
      </c>
      <c r="D15" s="127">
        <v>300</v>
      </c>
      <c r="E15" s="128">
        <v>4359</v>
      </c>
      <c r="F15" s="128">
        <v>117</v>
      </c>
      <c r="G15" s="128"/>
      <c r="H15" s="128"/>
      <c r="I15" s="128"/>
      <c r="J15" s="167">
        <f t="shared" si="1"/>
        <v>4776</v>
      </c>
      <c r="K15" s="166">
        <f t="shared" si="2"/>
        <v>12909</v>
      </c>
    </row>
    <row r="16" spans="1:11" s="138" customFormat="1" ht="12" customHeight="1">
      <c r="A16" s="11" t="s">
        <v>78</v>
      </c>
      <c r="B16" s="70" t="s">
        <v>288</v>
      </c>
      <c r="C16" s="598"/>
      <c r="D16" s="127">
        <v>181</v>
      </c>
      <c r="E16" s="128">
        <v>49</v>
      </c>
      <c r="F16" s="128">
        <v>316</v>
      </c>
      <c r="G16" s="128"/>
      <c r="H16" s="128"/>
      <c r="I16" s="128"/>
      <c r="J16" s="167">
        <f t="shared" si="1"/>
        <v>546</v>
      </c>
      <c r="K16" s="166">
        <f t="shared" si="2"/>
        <v>546</v>
      </c>
    </row>
    <row r="17" spans="1:11" s="138" customFormat="1" ht="12" customHeight="1" thickBot="1">
      <c r="A17" s="13" t="s">
        <v>62</v>
      </c>
      <c r="B17" s="71" t="s">
        <v>289</v>
      </c>
      <c r="C17" s="598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>
      <c r="A18" s="17" t="s">
        <v>4</v>
      </c>
      <c r="B18" s="69" t="s">
        <v>142</v>
      </c>
      <c r="C18" s="596">
        <f>+C19+C20+C21+C22+C23</f>
        <v>12978</v>
      </c>
      <c r="D18" s="126">
        <f aca="true" t="shared" si="3" ref="D18:K18">+D19+D20+D21+D22+D23</f>
        <v>0</v>
      </c>
      <c r="E18" s="126">
        <f t="shared" si="3"/>
        <v>5855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5855</v>
      </c>
      <c r="K18" s="68">
        <f t="shared" si="3"/>
        <v>18833</v>
      </c>
    </row>
    <row r="19" spans="1:11" s="138" customFormat="1" ht="12" customHeight="1">
      <c r="A19" s="12" t="s">
        <v>64</v>
      </c>
      <c r="B19" s="139" t="s">
        <v>143</v>
      </c>
      <c r="C19" s="597"/>
      <c r="D19" s="128"/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598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281</v>
      </c>
      <c r="C21" s="598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282</v>
      </c>
      <c r="C22" s="598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598">
        <v>12978</v>
      </c>
      <c r="D23" s="127"/>
      <c r="E23" s="128">
        <v>5855</v>
      </c>
      <c r="F23" s="128"/>
      <c r="G23" s="128"/>
      <c r="H23" s="128"/>
      <c r="I23" s="128"/>
      <c r="J23" s="167">
        <f t="shared" si="4"/>
        <v>5855</v>
      </c>
      <c r="K23" s="166">
        <f t="shared" si="5"/>
        <v>18833</v>
      </c>
    </row>
    <row r="24" spans="1:11" s="138" customFormat="1" ht="12" customHeight="1" thickBot="1">
      <c r="A24" s="13" t="s">
        <v>74</v>
      </c>
      <c r="B24" s="71" t="s">
        <v>146</v>
      </c>
      <c r="C24" s="59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>
      <c r="A25" s="17" t="s">
        <v>5</v>
      </c>
      <c r="B25" s="18" t="s">
        <v>147</v>
      </c>
      <c r="C25" s="596">
        <f>+C26+C27+C28+C29+C30</f>
        <v>0</v>
      </c>
      <c r="D25" s="126">
        <f aca="true" t="shared" si="6" ref="D25:K25">+D26+D27+D28+D29+D30</f>
        <v>0</v>
      </c>
      <c r="E25" s="126">
        <f t="shared" si="6"/>
        <v>0</v>
      </c>
      <c r="F25" s="126">
        <f t="shared" si="6"/>
        <v>16758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16758</v>
      </c>
      <c r="K25" s="68">
        <f t="shared" si="6"/>
        <v>16758</v>
      </c>
    </row>
    <row r="26" spans="1:11" s="138" customFormat="1" ht="12" customHeight="1">
      <c r="A26" s="12" t="s">
        <v>47</v>
      </c>
      <c r="B26" s="139" t="s">
        <v>148</v>
      </c>
      <c r="C26" s="597"/>
      <c r="D26" s="128"/>
      <c r="E26" s="128"/>
      <c r="F26" s="128">
        <v>16758</v>
      </c>
      <c r="G26" s="128"/>
      <c r="H26" s="128"/>
      <c r="I26" s="128"/>
      <c r="J26" s="167">
        <f aca="true" t="shared" si="7" ref="J26:J31">D26+E26+F26+G26+H26+I26</f>
        <v>16758</v>
      </c>
      <c r="K26" s="166">
        <f aca="true" t="shared" si="8" ref="K26:K31">C26+J26</f>
        <v>16758</v>
      </c>
    </row>
    <row r="27" spans="1:11" s="138" customFormat="1" ht="12" customHeight="1">
      <c r="A27" s="11" t="s">
        <v>48</v>
      </c>
      <c r="B27" s="140" t="s">
        <v>149</v>
      </c>
      <c r="C27" s="598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283</v>
      </c>
      <c r="C28" s="598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284</v>
      </c>
      <c r="C29" s="598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598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>
      <c r="A31" s="13" t="s">
        <v>90</v>
      </c>
      <c r="B31" s="141" t="s">
        <v>151</v>
      </c>
      <c r="C31" s="600"/>
      <c r="D31" s="129"/>
      <c r="E31" s="246"/>
      <c r="F31" s="246"/>
      <c r="G31" s="246"/>
      <c r="H31" s="246"/>
      <c r="I31" s="246"/>
      <c r="J31" s="270">
        <f t="shared" si="7"/>
        <v>0</v>
      </c>
      <c r="K31" s="166">
        <f t="shared" si="8"/>
        <v>0</v>
      </c>
    </row>
    <row r="32" spans="1:11" s="138" customFormat="1" ht="12" customHeight="1" thickBot="1">
      <c r="A32" s="17" t="s">
        <v>91</v>
      </c>
      <c r="B32" s="18" t="s">
        <v>417</v>
      </c>
      <c r="C32" s="601">
        <f>SUM(C33:C39)</f>
        <v>21000</v>
      </c>
      <c r="D32" s="132">
        <f aca="true" t="shared" si="9" ref="D32:K32">+D33+D34+D35+D36+D37+D38+D39</f>
        <v>-21000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-21000</v>
      </c>
      <c r="K32" s="165">
        <f t="shared" si="9"/>
        <v>0</v>
      </c>
    </row>
    <row r="33" spans="1:11" s="138" customFormat="1" ht="12" customHeight="1">
      <c r="A33" s="12" t="s">
        <v>152</v>
      </c>
      <c r="B33" s="139" t="str">
        <f>'RM_1.1.sz.mell.'!B33</f>
        <v>Építményadó</v>
      </c>
      <c r="C33" s="597"/>
      <c r="D33" s="167"/>
      <c r="E33" s="167"/>
      <c r="F33" s="167"/>
      <c r="G33" s="167"/>
      <c r="H33" s="167"/>
      <c r="I33" s="167"/>
      <c r="J33" s="167">
        <f aca="true" t="shared" si="10" ref="J33:J39">D33+E33+F33+G33+H33+I33</f>
        <v>0</v>
      </c>
      <c r="K33" s="166">
        <f aca="true" t="shared" si="11" ref="K33:K39">C33+J33</f>
        <v>0</v>
      </c>
    </row>
    <row r="34" spans="1:11" s="138" customFormat="1" ht="12" customHeight="1">
      <c r="A34" s="11" t="s">
        <v>153</v>
      </c>
      <c r="B34" s="139" t="str">
        <f>'RM_1.1.sz.mell.'!B34</f>
        <v>Magánszemélyek kommunális adója</v>
      </c>
      <c r="C34" s="598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>
      <c r="A35" s="11" t="s">
        <v>154</v>
      </c>
      <c r="B35" s="139" t="str">
        <f>'RM_1.1.sz.mell.'!B35</f>
        <v>Iparűzési adó</v>
      </c>
      <c r="C35" s="598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>
      <c r="A36" s="11" t="s">
        <v>155</v>
      </c>
      <c r="B36" s="139" t="str">
        <f>'RM_1.1.sz.mell.'!B36</f>
        <v>Talajterhelési díj</v>
      </c>
      <c r="C36" s="598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>
      <c r="A37" s="11" t="s">
        <v>414</v>
      </c>
      <c r="B37" s="139" t="str">
        <f>'RM_1.1.sz.mell.'!B37</f>
        <v>Gépjárműadó</v>
      </c>
      <c r="C37" s="598">
        <v>21000</v>
      </c>
      <c r="D37" s="127">
        <v>-21000</v>
      </c>
      <c r="E37" s="128"/>
      <c r="F37" s="128"/>
      <c r="G37" s="128"/>
      <c r="H37" s="128"/>
      <c r="I37" s="128"/>
      <c r="J37" s="167">
        <f t="shared" si="10"/>
        <v>-21000</v>
      </c>
      <c r="K37" s="166">
        <f t="shared" si="11"/>
        <v>0</v>
      </c>
    </row>
    <row r="38" spans="1:11" s="138" customFormat="1" ht="12" customHeight="1">
      <c r="A38" s="11" t="s">
        <v>415</v>
      </c>
      <c r="B38" s="139" t="str">
        <f>'RM_1.1.sz.mell.'!B38</f>
        <v>Telekadó</v>
      </c>
      <c r="C38" s="598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>
      <c r="A39" s="13" t="s">
        <v>416</v>
      </c>
      <c r="B39" s="139" t="str">
        <f>'RM_1.1.sz.mell.'!B39</f>
        <v>Egyéb adók</v>
      </c>
      <c r="C39" s="599"/>
      <c r="D39" s="129"/>
      <c r="E39" s="246"/>
      <c r="F39" s="246"/>
      <c r="G39" s="246"/>
      <c r="H39" s="246"/>
      <c r="I39" s="246"/>
      <c r="J39" s="270">
        <f t="shared" si="10"/>
        <v>0</v>
      </c>
      <c r="K39" s="166">
        <f t="shared" si="11"/>
        <v>0</v>
      </c>
    </row>
    <row r="40" spans="1:11" s="138" customFormat="1" ht="12" customHeight="1" thickBot="1">
      <c r="A40" s="17" t="s">
        <v>7</v>
      </c>
      <c r="B40" s="18" t="s">
        <v>290</v>
      </c>
      <c r="C40" s="596">
        <f>SUM(C41:C51)</f>
        <v>3750</v>
      </c>
      <c r="D40" s="126">
        <f aca="true" t="shared" si="12" ref="D40:K40">SUM(D41:D51)</f>
        <v>0</v>
      </c>
      <c r="E40" s="126">
        <f t="shared" si="12"/>
        <v>0</v>
      </c>
      <c r="F40" s="126">
        <f t="shared" si="12"/>
        <v>190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190</v>
      </c>
      <c r="K40" s="68">
        <f t="shared" si="12"/>
        <v>3940</v>
      </c>
    </row>
    <row r="41" spans="1:11" s="138" customFormat="1" ht="12" customHeight="1">
      <c r="A41" s="12" t="s">
        <v>51</v>
      </c>
      <c r="B41" s="139" t="s">
        <v>159</v>
      </c>
      <c r="C41" s="597">
        <v>20</v>
      </c>
      <c r="D41" s="128"/>
      <c r="E41" s="128"/>
      <c r="F41" s="128"/>
      <c r="G41" s="128"/>
      <c r="H41" s="128"/>
      <c r="I41" s="128"/>
      <c r="J41" s="167">
        <f aca="true" t="shared" si="13" ref="J41:J51">D41+E41+F41+G41+H41+I41</f>
        <v>0</v>
      </c>
      <c r="K41" s="166">
        <f aca="true" t="shared" si="14" ref="K41:K51">C41+J41</f>
        <v>20</v>
      </c>
    </row>
    <row r="42" spans="1:11" s="138" customFormat="1" ht="12" customHeight="1">
      <c r="A42" s="11" t="s">
        <v>52</v>
      </c>
      <c r="B42" s="140" t="s">
        <v>160</v>
      </c>
      <c r="C42" s="598">
        <v>1150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1150</v>
      </c>
    </row>
    <row r="43" spans="1:11" s="138" customFormat="1" ht="12" customHeight="1">
      <c r="A43" s="11" t="s">
        <v>53</v>
      </c>
      <c r="B43" s="140" t="s">
        <v>161</v>
      </c>
      <c r="C43" s="598">
        <v>200</v>
      </c>
      <c r="D43" s="127"/>
      <c r="E43" s="128"/>
      <c r="F43" s="128">
        <v>190</v>
      </c>
      <c r="G43" s="128"/>
      <c r="H43" s="128"/>
      <c r="I43" s="128"/>
      <c r="J43" s="167">
        <f t="shared" si="13"/>
        <v>190</v>
      </c>
      <c r="K43" s="166">
        <f t="shared" si="14"/>
        <v>390</v>
      </c>
    </row>
    <row r="44" spans="1:11" s="138" customFormat="1" ht="12" customHeight="1">
      <c r="A44" s="11" t="s">
        <v>93</v>
      </c>
      <c r="B44" s="140" t="s">
        <v>162</v>
      </c>
      <c r="C44" s="598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>
      <c r="A45" s="11" t="s">
        <v>94</v>
      </c>
      <c r="B45" s="140" t="s">
        <v>163</v>
      </c>
      <c r="C45" s="598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>
      <c r="A46" s="11" t="s">
        <v>95</v>
      </c>
      <c r="B46" s="140" t="s">
        <v>164</v>
      </c>
      <c r="C46" s="598">
        <v>370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370</v>
      </c>
    </row>
    <row r="47" spans="1:11" s="138" customFormat="1" ht="12" customHeight="1">
      <c r="A47" s="11" t="s">
        <v>96</v>
      </c>
      <c r="B47" s="140" t="s">
        <v>165</v>
      </c>
      <c r="C47" s="598">
        <v>2003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2003</v>
      </c>
    </row>
    <row r="48" spans="1:11" s="138" customFormat="1" ht="12" customHeight="1">
      <c r="A48" s="11" t="s">
        <v>97</v>
      </c>
      <c r="B48" s="140" t="s">
        <v>418</v>
      </c>
      <c r="C48" s="598">
        <v>1</v>
      </c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1</v>
      </c>
    </row>
    <row r="49" spans="1:11" s="138" customFormat="1" ht="12" customHeight="1">
      <c r="A49" s="11" t="s">
        <v>157</v>
      </c>
      <c r="B49" s="140" t="s">
        <v>167</v>
      </c>
      <c r="C49" s="602"/>
      <c r="D49" s="130"/>
      <c r="E49" s="168"/>
      <c r="F49" s="168"/>
      <c r="G49" s="168"/>
      <c r="H49" s="168"/>
      <c r="I49" s="168"/>
      <c r="J49" s="271">
        <f t="shared" si="13"/>
        <v>0</v>
      </c>
      <c r="K49" s="166">
        <f t="shared" si="14"/>
        <v>0</v>
      </c>
    </row>
    <row r="50" spans="1:11" s="138" customFormat="1" ht="12" customHeight="1">
      <c r="A50" s="13" t="s">
        <v>158</v>
      </c>
      <c r="B50" s="141" t="s">
        <v>292</v>
      </c>
      <c r="C50" s="603"/>
      <c r="D50" s="131"/>
      <c r="E50" s="247"/>
      <c r="F50" s="247"/>
      <c r="G50" s="247"/>
      <c r="H50" s="247"/>
      <c r="I50" s="247"/>
      <c r="J50" s="272">
        <f t="shared" si="13"/>
        <v>0</v>
      </c>
      <c r="K50" s="166">
        <f t="shared" si="14"/>
        <v>0</v>
      </c>
    </row>
    <row r="51" spans="1:11" s="138" customFormat="1" ht="12" customHeight="1" thickBot="1">
      <c r="A51" s="15" t="s">
        <v>291</v>
      </c>
      <c r="B51" s="298" t="s">
        <v>168</v>
      </c>
      <c r="C51" s="603">
        <v>6</v>
      </c>
      <c r="D51" s="250"/>
      <c r="E51" s="250"/>
      <c r="F51" s="250"/>
      <c r="G51" s="250"/>
      <c r="H51" s="250"/>
      <c r="I51" s="250"/>
      <c r="J51" s="273">
        <f t="shared" si="13"/>
        <v>0</v>
      </c>
      <c r="K51" s="227">
        <f t="shared" si="14"/>
        <v>6</v>
      </c>
    </row>
    <row r="52" spans="1:11" s="138" customFormat="1" ht="12" customHeight="1" thickBot="1">
      <c r="A52" s="17" t="s">
        <v>8</v>
      </c>
      <c r="B52" s="18" t="s">
        <v>169</v>
      </c>
      <c r="C52" s="596">
        <f>SUM(C53:C57)</f>
        <v>0</v>
      </c>
      <c r="D52" s="126">
        <f aca="true" t="shared" si="15" ref="D52:K52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>
      <c r="A53" s="12" t="s">
        <v>54</v>
      </c>
      <c r="B53" s="139" t="s">
        <v>173</v>
      </c>
      <c r="C53" s="604"/>
      <c r="D53" s="168"/>
      <c r="E53" s="168"/>
      <c r="F53" s="168"/>
      <c r="G53" s="168"/>
      <c r="H53" s="168"/>
      <c r="I53" s="168"/>
      <c r="J53" s="271">
        <f>D53+E53+F53+G53+H53+I53</f>
        <v>0</v>
      </c>
      <c r="K53" s="225">
        <f>C53+J53</f>
        <v>0</v>
      </c>
    </row>
    <row r="54" spans="1:11" s="138" customFormat="1" ht="12" customHeight="1">
      <c r="A54" s="11" t="s">
        <v>55</v>
      </c>
      <c r="B54" s="140" t="s">
        <v>174</v>
      </c>
      <c r="C54" s="602"/>
      <c r="D54" s="130"/>
      <c r="E54" s="168"/>
      <c r="F54" s="168"/>
      <c r="G54" s="168"/>
      <c r="H54" s="168"/>
      <c r="I54" s="168"/>
      <c r="J54" s="271">
        <f>D54+E54+F54+G54+H54+I54</f>
        <v>0</v>
      </c>
      <c r="K54" s="225">
        <f>C54+J54</f>
        <v>0</v>
      </c>
    </row>
    <row r="55" spans="1:11" s="138" customFormat="1" ht="12" customHeight="1">
      <c r="A55" s="11" t="s">
        <v>170</v>
      </c>
      <c r="B55" s="140" t="s">
        <v>175</v>
      </c>
      <c r="C55" s="602"/>
      <c r="D55" s="130"/>
      <c r="E55" s="168"/>
      <c r="F55" s="168"/>
      <c r="G55" s="168"/>
      <c r="H55" s="168"/>
      <c r="I55" s="168"/>
      <c r="J55" s="271">
        <f>D55+E55+F55+G55+H55+I55</f>
        <v>0</v>
      </c>
      <c r="K55" s="225">
        <f>C55+J55</f>
        <v>0</v>
      </c>
    </row>
    <row r="56" spans="1:11" s="138" customFormat="1" ht="12" customHeight="1">
      <c r="A56" s="11" t="s">
        <v>171</v>
      </c>
      <c r="B56" s="140" t="s">
        <v>176</v>
      </c>
      <c r="C56" s="602"/>
      <c r="D56" s="130"/>
      <c r="E56" s="168"/>
      <c r="F56" s="168"/>
      <c r="G56" s="168"/>
      <c r="H56" s="168"/>
      <c r="I56" s="168"/>
      <c r="J56" s="271">
        <f>D56+E56+F56+G56+H56+I56</f>
        <v>0</v>
      </c>
      <c r="K56" s="225">
        <f>C56+J56</f>
        <v>0</v>
      </c>
    </row>
    <row r="57" spans="1:11" s="138" customFormat="1" ht="12" customHeight="1" thickBot="1">
      <c r="A57" s="13" t="s">
        <v>172</v>
      </c>
      <c r="B57" s="71" t="s">
        <v>177</v>
      </c>
      <c r="C57" s="603"/>
      <c r="D57" s="131"/>
      <c r="E57" s="247"/>
      <c r="F57" s="247"/>
      <c r="G57" s="247"/>
      <c r="H57" s="247"/>
      <c r="I57" s="247"/>
      <c r="J57" s="272">
        <f>D57+E57+F57+G57+H57+I57</f>
        <v>0</v>
      </c>
      <c r="K57" s="225">
        <f>C57+J57</f>
        <v>0</v>
      </c>
    </row>
    <row r="58" spans="1:11" s="138" customFormat="1" ht="12" customHeight="1" thickBot="1">
      <c r="A58" s="17" t="s">
        <v>98</v>
      </c>
      <c r="B58" s="18" t="s">
        <v>178</v>
      </c>
      <c r="C58" s="596">
        <f>SUM(C59:C61)</f>
        <v>0</v>
      </c>
      <c r="D58" s="126">
        <f aca="true" t="shared" si="16" ref="D58:K58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>
      <c r="A59" s="12" t="s">
        <v>56</v>
      </c>
      <c r="B59" s="139" t="s">
        <v>179</v>
      </c>
      <c r="C59" s="597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>
      <c r="A60" s="11" t="s">
        <v>57</v>
      </c>
      <c r="B60" s="140" t="s">
        <v>285</v>
      </c>
      <c r="C60" s="598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>
      <c r="A61" s="11" t="s">
        <v>182</v>
      </c>
      <c r="B61" s="140" t="s">
        <v>180</v>
      </c>
      <c r="C61" s="598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>
      <c r="A62" s="13" t="s">
        <v>183</v>
      </c>
      <c r="B62" s="71" t="s">
        <v>181</v>
      </c>
      <c r="C62" s="599"/>
      <c r="D62" s="129"/>
      <c r="E62" s="246"/>
      <c r="F62" s="246"/>
      <c r="G62" s="246"/>
      <c r="H62" s="246"/>
      <c r="I62" s="246"/>
      <c r="J62" s="270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184</v>
      </c>
      <c r="C63" s="596">
        <f>SUM(C64:C66)</f>
        <v>0</v>
      </c>
      <c r="D63" s="126">
        <f aca="true" t="shared" si="17" ref="D63:K63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>
      <c r="A64" s="12" t="s">
        <v>99</v>
      </c>
      <c r="B64" s="139" t="s">
        <v>186</v>
      </c>
      <c r="C64" s="602"/>
      <c r="D64" s="130"/>
      <c r="E64" s="130"/>
      <c r="F64" s="130"/>
      <c r="G64" s="130"/>
      <c r="H64" s="130"/>
      <c r="I64" s="130"/>
      <c r="J64" s="274">
        <f>D64+E64+F64+G64+H64+I64</f>
        <v>0</v>
      </c>
      <c r="K64" s="224">
        <f>C64+J64</f>
        <v>0</v>
      </c>
    </row>
    <row r="65" spans="1:11" s="138" customFormat="1" ht="12" customHeight="1">
      <c r="A65" s="11" t="s">
        <v>100</v>
      </c>
      <c r="B65" s="140" t="s">
        <v>286</v>
      </c>
      <c r="C65" s="602"/>
      <c r="D65" s="130"/>
      <c r="E65" s="130"/>
      <c r="F65" s="130"/>
      <c r="G65" s="130"/>
      <c r="H65" s="130"/>
      <c r="I65" s="130"/>
      <c r="J65" s="274">
        <f>D65+E65+F65+G65+H65+I65</f>
        <v>0</v>
      </c>
      <c r="K65" s="224">
        <f>C65+J65</f>
        <v>0</v>
      </c>
    </row>
    <row r="66" spans="1:11" s="138" customFormat="1" ht="12" customHeight="1">
      <c r="A66" s="11" t="s">
        <v>120</v>
      </c>
      <c r="B66" s="140" t="s">
        <v>187</v>
      </c>
      <c r="C66" s="602"/>
      <c r="D66" s="130"/>
      <c r="E66" s="130"/>
      <c r="F66" s="130"/>
      <c r="G66" s="130"/>
      <c r="H66" s="130"/>
      <c r="I66" s="130"/>
      <c r="J66" s="274">
        <f>D66+E66+F66+G66+H66+I66</f>
        <v>0</v>
      </c>
      <c r="K66" s="224">
        <f>C66+J66</f>
        <v>0</v>
      </c>
    </row>
    <row r="67" spans="1:11" s="138" customFormat="1" ht="12" customHeight="1" thickBot="1">
      <c r="A67" s="13" t="s">
        <v>185</v>
      </c>
      <c r="B67" s="71" t="s">
        <v>188</v>
      </c>
      <c r="C67" s="602"/>
      <c r="D67" s="130"/>
      <c r="E67" s="130"/>
      <c r="F67" s="130"/>
      <c r="G67" s="130"/>
      <c r="H67" s="130"/>
      <c r="I67" s="130"/>
      <c r="J67" s="274">
        <f>D67+E67+F67+G67+H67+I67</f>
        <v>0</v>
      </c>
      <c r="K67" s="224">
        <f>C67+J67</f>
        <v>0</v>
      </c>
    </row>
    <row r="68" spans="1:11" s="138" customFormat="1" ht="12" customHeight="1" thickBot="1">
      <c r="A68" s="178" t="s">
        <v>332</v>
      </c>
      <c r="B68" s="18" t="s">
        <v>189</v>
      </c>
      <c r="C68" s="601">
        <f>+C11+C18+C25+C32+C40+C52+C58+C63</f>
        <v>528235</v>
      </c>
      <c r="D68" s="132">
        <f aca="true" t="shared" si="18" ref="D68:K68">+D11+D18+D25+D32+D40+D52+D58+D63</f>
        <v>-15774</v>
      </c>
      <c r="E68" s="132">
        <f t="shared" si="18"/>
        <v>31320</v>
      </c>
      <c r="F68" s="132">
        <f t="shared" si="18"/>
        <v>22767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38313</v>
      </c>
      <c r="K68" s="165">
        <f t="shared" si="18"/>
        <v>566548</v>
      </c>
    </row>
    <row r="69" spans="1:11" s="138" customFormat="1" ht="12" customHeight="1" thickBot="1">
      <c r="A69" s="169" t="s">
        <v>190</v>
      </c>
      <c r="B69" s="69" t="s">
        <v>191</v>
      </c>
      <c r="C69" s="596">
        <f>SUM(C70:C72)</f>
        <v>0</v>
      </c>
      <c r="D69" s="126">
        <f aca="true" t="shared" si="19" ref="D69:K6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219</v>
      </c>
      <c r="B70" s="139" t="s">
        <v>192</v>
      </c>
      <c r="C70" s="602"/>
      <c r="D70" s="130"/>
      <c r="E70" s="130"/>
      <c r="F70" s="130"/>
      <c r="G70" s="130"/>
      <c r="H70" s="130"/>
      <c r="I70" s="130"/>
      <c r="J70" s="274">
        <f>D70+E70+F70+G70+H70+I70</f>
        <v>0</v>
      </c>
      <c r="K70" s="224">
        <f>C70+J70</f>
        <v>0</v>
      </c>
    </row>
    <row r="71" spans="1:11" s="138" customFormat="1" ht="12" customHeight="1">
      <c r="A71" s="11" t="s">
        <v>228</v>
      </c>
      <c r="B71" s="140" t="s">
        <v>193</v>
      </c>
      <c r="C71" s="602"/>
      <c r="D71" s="130"/>
      <c r="E71" s="130"/>
      <c r="F71" s="130"/>
      <c r="G71" s="130"/>
      <c r="H71" s="130"/>
      <c r="I71" s="130"/>
      <c r="J71" s="274">
        <f>D71+E71+F71+G71+H71+I71</f>
        <v>0</v>
      </c>
      <c r="K71" s="224">
        <f>C71+J71</f>
        <v>0</v>
      </c>
    </row>
    <row r="72" spans="1:11" s="138" customFormat="1" ht="12" customHeight="1" thickBot="1">
      <c r="A72" s="15" t="s">
        <v>229</v>
      </c>
      <c r="B72" s="285" t="s">
        <v>317</v>
      </c>
      <c r="C72" s="602"/>
      <c r="D72" s="250"/>
      <c r="E72" s="250"/>
      <c r="F72" s="250"/>
      <c r="G72" s="250"/>
      <c r="H72" s="250"/>
      <c r="I72" s="250"/>
      <c r="J72" s="273">
        <f>D72+E72+F72+G72+H72+I72</f>
        <v>0</v>
      </c>
      <c r="K72" s="286">
        <f>C72+J72</f>
        <v>0</v>
      </c>
    </row>
    <row r="73" spans="1:11" s="138" customFormat="1" ht="12" customHeight="1" thickBot="1">
      <c r="A73" s="169" t="s">
        <v>195</v>
      </c>
      <c r="B73" s="69" t="s">
        <v>196</v>
      </c>
      <c r="C73" s="596">
        <f>SUM(C74:C77)</f>
        <v>0</v>
      </c>
      <c r="D73" s="126">
        <f aca="true" t="shared" si="20" ref="D73:K73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43" t="s">
        <v>197</v>
      </c>
      <c r="C74" s="602"/>
      <c r="D74" s="130"/>
      <c r="E74" s="130"/>
      <c r="F74" s="130"/>
      <c r="G74" s="130"/>
      <c r="H74" s="130"/>
      <c r="I74" s="130"/>
      <c r="J74" s="274">
        <f>D74+E74+F74+G74+H74+I74</f>
        <v>0</v>
      </c>
      <c r="K74" s="224">
        <f>C74+J74</f>
        <v>0</v>
      </c>
    </row>
    <row r="75" spans="1:11" s="138" customFormat="1" ht="12" customHeight="1">
      <c r="A75" s="11" t="s">
        <v>80</v>
      </c>
      <c r="B75" s="243" t="s">
        <v>428</v>
      </c>
      <c r="C75" s="602"/>
      <c r="D75" s="130"/>
      <c r="E75" s="130"/>
      <c r="F75" s="130"/>
      <c r="G75" s="130"/>
      <c r="H75" s="130"/>
      <c r="I75" s="130"/>
      <c r="J75" s="274">
        <f>D75+E75+F75+G75+H75+I75</f>
        <v>0</v>
      </c>
      <c r="K75" s="224">
        <f>C75+J75</f>
        <v>0</v>
      </c>
    </row>
    <row r="76" spans="1:11" s="138" customFormat="1" ht="12" customHeight="1" thickBot="1">
      <c r="A76" s="11" t="s">
        <v>220</v>
      </c>
      <c r="B76" s="243" t="s">
        <v>198</v>
      </c>
      <c r="C76" s="603"/>
      <c r="D76" s="130"/>
      <c r="E76" s="130"/>
      <c r="F76" s="130"/>
      <c r="G76" s="130"/>
      <c r="H76" s="130"/>
      <c r="I76" s="130"/>
      <c r="J76" s="274">
        <f>D76+E76+F76+G76+H76+I76</f>
        <v>0</v>
      </c>
      <c r="K76" s="224">
        <f>C76+J76</f>
        <v>0</v>
      </c>
    </row>
    <row r="77" spans="1:11" s="138" customFormat="1" ht="12" customHeight="1" thickBot="1">
      <c r="A77" s="13" t="s">
        <v>221</v>
      </c>
      <c r="B77" s="244" t="s">
        <v>429</v>
      </c>
      <c r="C77" s="605"/>
      <c r="D77" s="130"/>
      <c r="E77" s="130"/>
      <c r="F77" s="130"/>
      <c r="G77" s="130"/>
      <c r="H77" s="130"/>
      <c r="I77" s="130"/>
      <c r="J77" s="274">
        <f>D77+E77+F77+G77+H77+I77</f>
        <v>0</v>
      </c>
      <c r="K77" s="224">
        <f>C77+J77</f>
        <v>0</v>
      </c>
    </row>
    <row r="78" spans="1:11" s="138" customFormat="1" ht="12" customHeight="1" thickBot="1">
      <c r="A78" s="169" t="s">
        <v>199</v>
      </c>
      <c r="B78" s="69" t="s">
        <v>200</v>
      </c>
      <c r="C78" s="596">
        <f>SUM(C79:C80)</f>
        <v>198868</v>
      </c>
      <c r="D78" s="126">
        <f aca="true" t="shared" si="21" ref="D78:K78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thickBot="1">
      <c r="A79" s="12" t="s">
        <v>222</v>
      </c>
      <c r="B79" s="139" t="s">
        <v>201</v>
      </c>
      <c r="C79" s="603">
        <v>198868</v>
      </c>
      <c r="D79" s="130"/>
      <c r="E79" s="130"/>
      <c r="F79" s="130"/>
      <c r="G79" s="130"/>
      <c r="H79" s="130"/>
      <c r="I79" s="130"/>
      <c r="J79" s="274">
        <f>D79+E79+F79+G79+H79+I79</f>
        <v>0</v>
      </c>
      <c r="K79" s="224">
        <v>0</v>
      </c>
    </row>
    <row r="80" spans="1:11" s="138" customFormat="1" ht="12" customHeight="1" thickBot="1">
      <c r="A80" s="13" t="s">
        <v>223</v>
      </c>
      <c r="B80" s="71" t="s">
        <v>202</v>
      </c>
      <c r="C80" s="605"/>
      <c r="D80" s="130"/>
      <c r="E80" s="130"/>
      <c r="F80" s="130"/>
      <c r="G80" s="130"/>
      <c r="H80" s="130"/>
      <c r="I80" s="130"/>
      <c r="J80" s="274">
        <f>D80+E80+F80+G80+H80+I80</f>
        <v>0</v>
      </c>
      <c r="K80" s="224">
        <f>C80+J80</f>
        <v>0</v>
      </c>
    </row>
    <row r="81" spans="1:11" s="138" customFormat="1" ht="12" customHeight="1" thickBot="1">
      <c r="A81" s="169" t="s">
        <v>203</v>
      </c>
      <c r="B81" s="69" t="s">
        <v>204</v>
      </c>
      <c r="C81" s="596">
        <f>SUM(C82:C84)</f>
        <v>0</v>
      </c>
      <c r="D81" s="126">
        <f aca="true" t="shared" si="22" ref="D81:K81">SUM(D82:D84)</f>
        <v>682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682</v>
      </c>
      <c r="K81" s="68">
        <f t="shared" si="22"/>
        <v>682</v>
      </c>
    </row>
    <row r="82" spans="1:11" s="138" customFormat="1" ht="12" customHeight="1">
      <c r="A82" s="12" t="s">
        <v>224</v>
      </c>
      <c r="B82" s="139" t="s">
        <v>205</v>
      </c>
      <c r="C82" s="602"/>
      <c r="D82" s="130">
        <v>682</v>
      </c>
      <c r="E82" s="130"/>
      <c r="F82" s="130"/>
      <c r="G82" s="130"/>
      <c r="H82" s="130"/>
      <c r="I82" s="130"/>
      <c r="J82" s="274">
        <f>D82+E82+F82+G82+H82+I82</f>
        <v>682</v>
      </c>
      <c r="K82" s="224">
        <f>C82+J82</f>
        <v>682</v>
      </c>
    </row>
    <row r="83" spans="1:11" s="138" customFormat="1" ht="12" customHeight="1">
      <c r="A83" s="11" t="s">
        <v>225</v>
      </c>
      <c r="B83" s="140" t="s">
        <v>206</v>
      </c>
      <c r="C83" s="602"/>
      <c r="D83" s="130"/>
      <c r="E83" s="130"/>
      <c r="F83" s="130"/>
      <c r="G83" s="130"/>
      <c r="H83" s="130"/>
      <c r="I83" s="130"/>
      <c r="J83" s="274">
        <f>D83+E83+F83+G83+H83+I83</f>
        <v>0</v>
      </c>
      <c r="K83" s="224">
        <f>C83+J83</f>
        <v>0</v>
      </c>
    </row>
    <row r="84" spans="1:11" s="138" customFormat="1" ht="12" customHeight="1" thickBot="1">
      <c r="A84" s="13" t="s">
        <v>226</v>
      </c>
      <c r="B84" s="71" t="s">
        <v>430</v>
      </c>
      <c r="C84" s="606"/>
      <c r="D84" s="130"/>
      <c r="E84" s="130"/>
      <c r="F84" s="130"/>
      <c r="G84" s="130"/>
      <c r="H84" s="130"/>
      <c r="I84" s="130"/>
      <c r="J84" s="274">
        <f>D84+E84+F84+G84+H84+I84</f>
        <v>0</v>
      </c>
      <c r="K84" s="224">
        <f>C84+J84</f>
        <v>0</v>
      </c>
    </row>
    <row r="85" spans="1:11" s="138" customFormat="1" ht="12" customHeight="1" thickBot="1">
      <c r="A85" s="169" t="s">
        <v>207</v>
      </c>
      <c r="B85" s="69" t="s">
        <v>227</v>
      </c>
      <c r="C85" s="596">
        <f>SUM(C86:C89)</f>
        <v>0</v>
      </c>
      <c r="D85" s="126">
        <f aca="true" t="shared" si="23" ref="D85:K85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208</v>
      </c>
      <c r="B86" s="139" t="s">
        <v>209</v>
      </c>
      <c r="C86" s="602"/>
      <c r="D86" s="130"/>
      <c r="E86" s="130"/>
      <c r="F86" s="130"/>
      <c r="G86" s="130"/>
      <c r="H86" s="130"/>
      <c r="I86" s="130"/>
      <c r="J86" s="274">
        <f aca="true" t="shared" si="24" ref="J86:J91">D86+E86+F86+G86+H86+I86</f>
        <v>0</v>
      </c>
      <c r="K86" s="224">
        <f aca="true" t="shared" si="25" ref="K86:K91">C86+J86</f>
        <v>0</v>
      </c>
    </row>
    <row r="87" spans="1:11" s="138" customFormat="1" ht="12" customHeight="1">
      <c r="A87" s="143" t="s">
        <v>210</v>
      </c>
      <c r="B87" s="140" t="s">
        <v>211</v>
      </c>
      <c r="C87" s="602"/>
      <c r="D87" s="130"/>
      <c r="E87" s="130"/>
      <c r="F87" s="130"/>
      <c r="G87" s="130"/>
      <c r="H87" s="130"/>
      <c r="I87" s="130"/>
      <c r="J87" s="274">
        <f t="shared" si="24"/>
        <v>0</v>
      </c>
      <c r="K87" s="224">
        <f t="shared" si="25"/>
        <v>0</v>
      </c>
    </row>
    <row r="88" spans="1:11" s="138" customFormat="1" ht="12" customHeight="1">
      <c r="A88" s="143" t="s">
        <v>212</v>
      </c>
      <c r="B88" s="140" t="s">
        <v>213</v>
      </c>
      <c r="C88" s="602"/>
      <c r="D88" s="130"/>
      <c r="E88" s="130"/>
      <c r="F88" s="130"/>
      <c r="G88" s="130"/>
      <c r="H88" s="130"/>
      <c r="I88" s="130"/>
      <c r="J88" s="274">
        <f t="shared" si="24"/>
        <v>0</v>
      </c>
      <c r="K88" s="224">
        <f t="shared" si="25"/>
        <v>0</v>
      </c>
    </row>
    <row r="89" spans="1:11" s="138" customFormat="1" ht="12" customHeight="1" thickBot="1">
      <c r="A89" s="144" t="s">
        <v>214</v>
      </c>
      <c r="B89" s="71" t="s">
        <v>215</v>
      </c>
      <c r="C89" s="602"/>
      <c r="D89" s="130"/>
      <c r="E89" s="130"/>
      <c r="F89" s="130"/>
      <c r="G89" s="130"/>
      <c r="H89" s="130"/>
      <c r="I89" s="130"/>
      <c r="J89" s="274">
        <f t="shared" si="24"/>
        <v>0</v>
      </c>
      <c r="K89" s="224">
        <f t="shared" si="25"/>
        <v>0</v>
      </c>
    </row>
    <row r="90" spans="1:11" s="138" customFormat="1" ht="12" customHeight="1" thickBot="1">
      <c r="A90" s="169" t="s">
        <v>216</v>
      </c>
      <c r="B90" s="69" t="s">
        <v>331</v>
      </c>
      <c r="C90" s="607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218</v>
      </c>
      <c r="B91" s="69" t="s">
        <v>217</v>
      </c>
      <c r="C91" s="607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169" t="s">
        <v>230</v>
      </c>
      <c r="B92" s="69" t="s">
        <v>334</v>
      </c>
      <c r="C92" s="601">
        <f>+C69+C73+C78+C81+C85+C91+C90</f>
        <v>198868</v>
      </c>
      <c r="D92" s="132">
        <f aca="true" t="shared" si="26" ref="D92:K92">+D69+D73+D78+D81+D85+D91+D90</f>
        <v>682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682</v>
      </c>
      <c r="K92" s="165">
        <f t="shared" si="26"/>
        <v>682</v>
      </c>
    </row>
    <row r="93" spans="1:11" s="138" customFormat="1" ht="25.5" customHeight="1" thickBot="1">
      <c r="A93" s="170" t="s">
        <v>333</v>
      </c>
      <c r="B93" s="317" t="s">
        <v>335</v>
      </c>
      <c r="C93" s="601">
        <f>+C68+C92</f>
        <v>727103</v>
      </c>
      <c r="D93" s="132">
        <f aca="true" t="shared" si="27" ref="D93:K93">+D68+D92</f>
        <v>-15092</v>
      </c>
      <c r="E93" s="132">
        <f t="shared" si="27"/>
        <v>31320</v>
      </c>
      <c r="F93" s="132">
        <f t="shared" si="27"/>
        <v>22767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38995</v>
      </c>
      <c r="K93" s="165">
        <f t="shared" si="27"/>
        <v>567230</v>
      </c>
    </row>
    <row r="94" spans="1:3" s="138" customFormat="1" ht="30.75" customHeight="1">
      <c r="A94" s="2"/>
      <c r="B94" s="3"/>
      <c r="C94" s="73"/>
    </row>
    <row r="95" spans="1:11" ht="16.5" customHeight="1">
      <c r="A95" s="661" t="s">
        <v>31</v>
      </c>
      <c r="B95" s="661"/>
      <c r="C95" s="661"/>
      <c r="D95" s="661"/>
      <c r="E95" s="661"/>
      <c r="F95" s="661"/>
      <c r="G95" s="661"/>
      <c r="H95" s="661"/>
      <c r="I95" s="661"/>
      <c r="J95" s="661"/>
      <c r="K95" s="661"/>
    </row>
    <row r="96" spans="1:11" s="145" customFormat="1" ht="16.5" customHeight="1" thickBot="1">
      <c r="A96" s="663" t="s">
        <v>82</v>
      </c>
      <c r="B96" s="663"/>
      <c r="C96" s="49"/>
      <c r="K96" s="49" t="str">
        <f>K7</f>
        <v>ezer forintban!</v>
      </c>
    </row>
    <row r="97" spans="1:11" ht="15">
      <c r="A97" s="651" t="s">
        <v>46</v>
      </c>
      <c r="B97" s="653" t="s">
        <v>368</v>
      </c>
      <c r="C97" s="655" t="str">
        <f>+CONCATENATE(LEFT(RM_ÖSSZEFÜGGÉSEK!A6,4),". évi")</f>
        <v>2020. évi</v>
      </c>
      <c r="D97" s="656"/>
      <c r="E97" s="657"/>
      <c r="F97" s="657"/>
      <c r="G97" s="657"/>
      <c r="H97" s="657"/>
      <c r="I97" s="657"/>
      <c r="J97" s="657"/>
      <c r="K97" s="658"/>
    </row>
    <row r="98" spans="1:11" ht="39" customHeight="1" thickBot="1">
      <c r="A98" s="652"/>
      <c r="B98" s="654"/>
      <c r="C98" s="282" t="s">
        <v>367</v>
      </c>
      <c r="D98" s="300" t="str">
        <f aca="true" t="shared" si="28" ref="D98:I98">D9</f>
        <v>1. sz. módosítás </v>
      </c>
      <c r="E98" s="300" t="str">
        <f t="shared" si="28"/>
        <v>2. sz. módosítás </v>
      </c>
      <c r="F98" s="300" t="str">
        <f t="shared" si="28"/>
        <v>3. sz. módosítás </v>
      </c>
      <c r="G98" s="300" t="str">
        <f t="shared" si="28"/>
        <v>4. sz. módosítás </v>
      </c>
      <c r="H98" s="300" t="str">
        <f t="shared" si="28"/>
        <v>5. sz. módosítás </v>
      </c>
      <c r="I98" s="300" t="str">
        <f t="shared" si="28"/>
        <v>6. sz. módosítás </v>
      </c>
      <c r="J98" s="301" t="s">
        <v>431</v>
      </c>
      <c r="K98" s="302" t="str">
        <f>K9</f>
        <v>3.számú módosítás utáni előirányzat</v>
      </c>
    </row>
    <row r="99" spans="1:11" s="137" customFormat="1" ht="12" customHeight="1" thickBot="1">
      <c r="A99" s="24" t="s">
        <v>343</v>
      </c>
      <c r="B99" s="25" t="s">
        <v>344</v>
      </c>
      <c r="C99" s="283" t="s">
        <v>345</v>
      </c>
      <c r="D99" s="283" t="s">
        <v>347</v>
      </c>
      <c r="E99" s="284" t="s">
        <v>346</v>
      </c>
      <c r="F99" s="284" t="s">
        <v>348</v>
      </c>
      <c r="G99" s="284" t="s">
        <v>349</v>
      </c>
      <c r="H99" s="284" t="s">
        <v>350</v>
      </c>
      <c r="I99" s="284" t="s">
        <v>436</v>
      </c>
      <c r="J99" s="284" t="s">
        <v>437</v>
      </c>
      <c r="K99" s="299" t="s">
        <v>438</v>
      </c>
    </row>
    <row r="100" spans="1:11" ht="12" customHeight="1" thickBot="1">
      <c r="A100" s="19" t="s">
        <v>3</v>
      </c>
      <c r="B100" s="23" t="s">
        <v>293</v>
      </c>
      <c r="C100" s="125">
        <v>460257</v>
      </c>
      <c r="D100" s="125">
        <f aca="true" t="shared" si="29" ref="D100:K100">D101+D102+D103+D104+D105+D118</f>
        <v>22815</v>
      </c>
      <c r="E100" s="125">
        <f t="shared" si="29"/>
        <v>2461</v>
      </c>
      <c r="F100" s="125">
        <f t="shared" si="29"/>
        <v>27267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52543</v>
      </c>
      <c r="K100" s="181">
        <f t="shared" si="29"/>
        <v>512800</v>
      </c>
    </row>
    <row r="101" spans="1:11" ht="12" customHeight="1">
      <c r="A101" s="14" t="s">
        <v>58</v>
      </c>
      <c r="B101" s="7" t="s">
        <v>32</v>
      </c>
      <c r="C101" s="267">
        <v>170378</v>
      </c>
      <c r="D101" s="185">
        <v>-976</v>
      </c>
      <c r="E101" s="185">
        <v>2560</v>
      </c>
      <c r="F101" s="185">
        <v>81</v>
      </c>
      <c r="G101" s="185"/>
      <c r="H101" s="185"/>
      <c r="I101" s="185"/>
      <c r="J101" s="275">
        <f aca="true" t="shared" si="30" ref="J101:J120">D101+E101+F101+G101+H101+I101</f>
        <v>1665</v>
      </c>
      <c r="K101" s="226">
        <f aca="true" t="shared" si="31" ref="K101:K120">C101+J101</f>
        <v>172043</v>
      </c>
    </row>
    <row r="102" spans="1:11" ht="12" customHeight="1">
      <c r="A102" s="11" t="s">
        <v>59</v>
      </c>
      <c r="B102" s="5" t="s">
        <v>101</v>
      </c>
      <c r="C102" s="127">
        <v>31343</v>
      </c>
      <c r="D102" s="127">
        <v>-169</v>
      </c>
      <c r="E102" s="127">
        <v>394</v>
      </c>
      <c r="F102" s="127"/>
      <c r="G102" s="127"/>
      <c r="H102" s="127"/>
      <c r="I102" s="127"/>
      <c r="J102" s="276">
        <f t="shared" si="30"/>
        <v>225</v>
      </c>
      <c r="K102" s="222">
        <f t="shared" si="31"/>
        <v>31568</v>
      </c>
    </row>
    <row r="103" spans="1:11" ht="12" customHeight="1">
      <c r="A103" s="11" t="s">
        <v>60</v>
      </c>
      <c r="B103" s="5" t="s">
        <v>77</v>
      </c>
      <c r="C103" s="129">
        <v>178702</v>
      </c>
      <c r="D103" s="129">
        <v>1180</v>
      </c>
      <c r="E103" s="129">
        <v>2189</v>
      </c>
      <c r="F103" s="129">
        <v>190</v>
      </c>
      <c r="G103" s="129"/>
      <c r="H103" s="129"/>
      <c r="I103" s="129"/>
      <c r="J103" s="277">
        <f t="shared" si="30"/>
        <v>3559</v>
      </c>
      <c r="K103" s="223">
        <f t="shared" si="31"/>
        <v>182261</v>
      </c>
    </row>
    <row r="104" spans="1:11" ht="12" customHeight="1">
      <c r="A104" s="11" t="s">
        <v>61</v>
      </c>
      <c r="B104" s="8" t="s">
        <v>102</v>
      </c>
      <c r="C104" s="129">
        <v>15800</v>
      </c>
      <c r="D104" s="129"/>
      <c r="E104" s="129">
        <v>-572</v>
      </c>
      <c r="F104" s="129">
        <v>870</v>
      </c>
      <c r="G104" s="129"/>
      <c r="H104" s="129"/>
      <c r="I104" s="129"/>
      <c r="J104" s="277">
        <f t="shared" si="30"/>
        <v>298</v>
      </c>
      <c r="K104" s="223">
        <f t="shared" si="31"/>
        <v>16098</v>
      </c>
    </row>
    <row r="105" spans="1:11" ht="12" customHeight="1">
      <c r="A105" s="11" t="s">
        <v>69</v>
      </c>
      <c r="B105" s="16" t="s">
        <v>103</v>
      </c>
      <c r="C105" s="129">
        <v>6809</v>
      </c>
      <c r="D105" s="129">
        <v>788</v>
      </c>
      <c r="E105" s="129"/>
      <c r="F105" s="129">
        <v>5621</v>
      </c>
      <c r="G105" s="129"/>
      <c r="H105" s="129"/>
      <c r="I105" s="129"/>
      <c r="J105" s="277">
        <f t="shared" si="30"/>
        <v>6409</v>
      </c>
      <c r="K105" s="223">
        <f t="shared" si="31"/>
        <v>13218</v>
      </c>
    </row>
    <row r="106" spans="1:11" ht="12" customHeight="1">
      <c r="A106" s="11" t="s">
        <v>62</v>
      </c>
      <c r="B106" s="5" t="s">
        <v>298</v>
      </c>
      <c r="C106" s="129">
        <v>1822</v>
      </c>
      <c r="D106" s="129">
        <v>788</v>
      </c>
      <c r="E106" s="129"/>
      <c r="F106" s="129"/>
      <c r="G106" s="129"/>
      <c r="H106" s="129"/>
      <c r="I106" s="129"/>
      <c r="J106" s="277">
        <f t="shared" si="30"/>
        <v>788</v>
      </c>
      <c r="K106" s="223">
        <f t="shared" si="31"/>
        <v>2610</v>
      </c>
    </row>
    <row r="107" spans="1:11" ht="12" customHeight="1">
      <c r="A107" s="11" t="s">
        <v>63</v>
      </c>
      <c r="B107" s="52" t="s">
        <v>297</v>
      </c>
      <c r="C107" s="129"/>
      <c r="D107" s="129"/>
      <c r="E107" s="129"/>
      <c r="F107" s="129"/>
      <c r="G107" s="129"/>
      <c r="H107" s="129"/>
      <c r="I107" s="129"/>
      <c r="J107" s="277">
        <f t="shared" si="30"/>
        <v>0</v>
      </c>
      <c r="K107" s="223">
        <f t="shared" si="31"/>
        <v>0</v>
      </c>
    </row>
    <row r="108" spans="1:11" ht="12" customHeight="1">
      <c r="A108" s="11" t="s">
        <v>70</v>
      </c>
      <c r="B108" s="52" t="s">
        <v>296</v>
      </c>
      <c r="C108" s="129"/>
      <c r="D108" s="129"/>
      <c r="E108" s="129"/>
      <c r="F108" s="129"/>
      <c r="G108" s="129"/>
      <c r="H108" s="129"/>
      <c r="I108" s="129"/>
      <c r="J108" s="277">
        <f t="shared" si="30"/>
        <v>0</v>
      </c>
      <c r="K108" s="223">
        <f t="shared" si="31"/>
        <v>0</v>
      </c>
    </row>
    <row r="109" spans="1:11" ht="12" customHeight="1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7">
        <f t="shared" si="30"/>
        <v>0</v>
      </c>
      <c r="K109" s="223">
        <f t="shared" si="31"/>
        <v>0</v>
      </c>
    </row>
    <row r="110" spans="1:11" ht="12" customHeight="1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7">
        <f t="shared" si="30"/>
        <v>0</v>
      </c>
      <c r="K110" s="223">
        <f t="shared" si="31"/>
        <v>0</v>
      </c>
    </row>
    <row r="111" spans="1:11" ht="12" customHeight="1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7">
        <f t="shared" si="30"/>
        <v>0</v>
      </c>
      <c r="K111" s="223">
        <f t="shared" si="31"/>
        <v>0</v>
      </c>
    </row>
    <row r="112" spans="1:11" ht="12" customHeight="1">
      <c r="A112" s="11" t="s">
        <v>75</v>
      </c>
      <c r="B112" s="50" t="s">
        <v>236</v>
      </c>
      <c r="C112" s="129">
        <v>3055</v>
      </c>
      <c r="D112" s="129"/>
      <c r="E112" s="129"/>
      <c r="F112" s="129">
        <v>5621</v>
      </c>
      <c r="G112" s="129"/>
      <c r="H112" s="129"/>
      <c r="I112" s="129"/>
      <c r="J112" s="277">
        <f t="shared" si="30"/>
        <v>5621</v>
      </c>
      <c r="K112" s="223">
        <f t="shared" si="31"/>
        <v>8676</v>
      </c>
    </row>
    <row r="113" spans="1:11" ht="12" customHeight="1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7">
        <f t="shared" si="30"/>
        <v>0</v>
      </c>
      <c r="K113" s="223">
        <f t="shared" si="31"/>
        <v>0</v>
      </c>
    </row>
    <row r="114" spans="1:11" ht="12" customHeight="1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7">
        <f t="shared" si="30"/>
        <v>0</v>
      </c>
      <c r="K114" s="223">
        <f t="shared" si="31"/>
        <v>0</v>
      </c>
    </row>
    <row r="115" spans="1:11" ht="12" customHeight="1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7">
        <f t="shared" si="30"/>
        <v>0</v>
      </c>
      <c r="K115" s="223">
        <f t="shared" si="31"/>
        <v>0</v>
      </c>
    </row>
    <row r="116" spans="1:11" ht="12" customHeight="1">
      <c r="A116" s="11" t="s">
        <v>294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7">
        <f t="shared" si="30"/>
        <v>0</v>
      </c>
      <c r="K116" s="223">
        <f t="shared" si="31"/>
        <v>0</v>
      </c>
    </row>
    <row r="117" spans="1:11" ht="12" customHeight="1">
      <c r="A117" s="13" t="s">
        <v>295</v>
      </c>
      <c r="B117" s="52" t="s">
        <v>241</v>
      </c>
      <c r="C117" s="129">
        <v>1932</v>
      </c>
      <c r="D117" s="129"/>
      <c r="E117" s="129"/>
      <c r="F117" s="129"/>
      <c r="G117" s="129"/>
      <c r="H117" s="129"/>
      <c r="I117" s="129"/>
      <c r="J117" s="277">
        <f t="shared" si="30"/>
        <v>0</v>
      </c>
      <c r="K117" s="223">
        <f t="shared" si="31"/>
        <v>1932</v>
      </c>
    </row>
    <row r="118" spans="1:11" ht="12" customHeight="1">
      <c r="A118" s="11" t="s">
        <v>299</v>
      </c>
      <c r="B118" s="8" t="s">
        <v>33</v>
      </c>
      <c r="C118" s="127">
        <v>57225</v>
      </c>
      <c r="D118" s="127">
        <v>21992</v>
      </c>
      <c r="E118" s="127">
        <v>-2110</v>
      </c>
      <c r="F118" s="127">
        <v>20505</v>
      </c>
      <c r="G118" s="127"/>
      <c r="H118" s="127"/>
      <c r="I118" s="127"/>
      <c r="J118" s="276">
        <f t="shared" si="30"/>
        <v>40387</v>
      </c>
      <c r="K118" s="222">
        <f t="shared" si="31"/>
        <v>97612</v>
      </c>
    </row>
    <row r="119" spans="1:11" ht="12" customHeight="1">
      <c r="A119" s="11" t="s">
        <v>300</v>
      </c>
      <c r="B119" s="5" t="s">
        <v>302</v>
      </c>
      <c r="C119" s="127">
        <v>15302</v>
      </c>
      <c r="D119" s="127">
        <v>-8040</v>
      </c>
      <c r="E119" s="127">
        <v>-2110</v>
      </c>
      <c r="F119" s="127">
        <v>6467</v>
      </c>
      <c r="G119" s="127"/>
      <c r="H119" s="127"/>
      <c r="I119" s="127"/>
      <c r="J119" s="276">
        <f t="shared" si="30"/>
        <v>-3683</v>
      </c>
      <c r="K119" s="222">
        <f t="shared" si="31"/>
        <v>11619</v>
      </c>
    </row>
    <row r="120" spans="1:11" ht="12" customHeight="1" thickBot="1">
      <c r="A120" s="15" t="s">
        <v>301</v>
      </c>
      <c r="B120" s="177" t="s">
        <v>303</v>
      </c>
      <c r="C120" s="186">
        <v>41923</v>
      </c>
      <c r="D120" s="186">
        <v>30032</v>
      </c>
      <c r="E120" s="186"/>
      <c r="F120" s="186">
        <v>14038</v>
      </c>
      <c r="G120" s="186"/>
      <c r="H120" s="186"/>
      <c r="I120" s="186"/>
      <c r="J120" s="278">
        <f t="shared" si="30"/>
        <v>44070</v>
      </c>
      <c r="K120" s="227">
        <f t="shared" si="31"/>
        <v>85993</v>
      </c>
    </row>
    <row r="121" spans="1:11" ht="12" customHeight="1" thickBot="1">
      <c r="A121" s="175" t="s">
        <v>4</v>
      </c>
      <c r="B121" s="176" t="s">
        <v>242</v>
      </c>
      <c r="C121" s="187">
        <v>73355</v>
      </c>
      <c r="D121" s="126">
        <f aca="true" t="shared" si="32" ref="D121:K121">+D122+D124+D126</f>
        <v>-26500</v>
      </c>
      <c r="E121" s="187">
        <f t="shared" si="32"/>
        <v>5325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-21175</v>
      </c>
      <c r="K121" s="182">
        <f t="shared" si="32"/>
        <v>52180</v>
      </c>
    </row>
    <row r="122" spans="1:11" ht="12" customHeight="1">
      <c r="A122" s="12" t="s">
        <v>64</v>
      </c>
      <c r="B122" s="5" t="s">
        <v>119</v>
      </c>
      <c r="C122" s="128">
        <v>15755</v>
      </c>
      <c r="D122" s="193"/>
      <c r="E122" s="193">
        <v>398</v>
      </c>
      <c r="F122" s="193"/>
      <c r="G122" s="193"/>
      <c r="H122" s="193"/>
      <c r="I122" s="128"/>
      <c r="J122" s="167">
        <f aca="true" t="shared" si="33" ref="J122:J134">D122+E122+F122+G122+H122+I122</f>
        <v>398</v>
      </c>
      <c r="K122" s="166">
        <f aca="true" t="shared" si="34" ref="K122:K134">C122+J122</f>
        <v>16153</v>
      </c>
    </row>
    <row r="123" spans="1:11" ht="12" customHeight="1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>
      <c r="A124" s="12" t="s">
        <v>66</v>
      </c>
      <c r="B124" s="9" t="s">
        <v>105</v>
      </c>
      <c r="C124" s="127">
        <v>57600</v>
      </c>
      <c r="D124" s="194">
        <v>-26500</v>
      </c>
      <c r="E124" s="194">
        <v>4927</v>
      </c>
      <c r="F124" s="194"/>
      <c r="G124" s="194"/>
      <c r="H124" s="194"/>
      <c r="I124" s="127"/>
      <c r="J124" s="276">
        <f t="shared" si="33"/>
        <v>-21573</v>
      </c>
      <c r="K124" s="222">
        <f t="shared" si="34"/>
        <v>36027</v>
      </c>
    </row>
    <row r="125" spans="1:11" ht="12" customHeight="1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6">
        <f t="shared" si="33"/>
        <v>0</v>
      </c>
      <c r="K125" s="222">
        <f t="shared" si="34"/>
        <v>0</v>
      </c>
    </row>
    <row r="126" spans="1:11" ht="12" customHeight="1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6">
        <f t="shared" si="33"/>
        <v>0</v>
      </c>
      <c r="K126" s="222">
        <f t="shared" si="34"/>
        <v>0</v>
      </c>
    </row>
    <row r="127" spans="1:11" ht="12" customHeight="1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6">
        <f t="shared" si="33"/>
        <v>0</v>
      </c>
      <c r="K127" s="222">
        <f t="shared" si="34"/>
        <v>0</v>
      </c>
    </row>
    <row r="128" spans="1:11" ht="12" customHeight="1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6">
        <f t="shared" si="33"/>
        <v>0</v>
      </c>
      <c r="K128" s="222">
        <f t="shared" si="34"/>
        <v>0</v>
      </c>
    </row>
    <row r="129" spans="1:11" ht="15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6">
        <f t="shared" si="33"/>
        <v>0</v>
      </c>
      <c r="K129" s="222">
        <f t="shared" si="34"/>
        <v>0</v>
      </c>
    </row>
    <row r="130" spans="1:11" ht="12" customHeight="1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6">
        <f t="shared" si="33"/>
        <v>0</v>
      </c>
      <c r="K130" s="222">
        <f t="shared" si="34"/>
        <v>0</v>
      </c>
    </row>
    <row r="131" spans="1:11" ht="12" customHeight="1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6">
        <f t="shared" si="33"/>
        <v>0</v>
      </c>
      <c r="K131" s="222">
        <f t="shared" si="34"/>
        <v>0</v>
      </c>
    </row>
    <row r="132" spans="1:11" ht="12" customHeight="1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6">
        <f t="shared" si="33"/>
        <v>0</v>
      </c>
      <c r="K132" s="222">
        <f t="shared" si="34"/>
        <v>0</v>
      </c>
    </row>
    <row r="133" spans="1:11" ht="12" customHeight="1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6">
        <f t="shared" si="33"/>
        <v>0</v>
      </c>
      <c r="K133" s="222">
        <f t="shared" si="34"/>
        <v>0</v>
      </c>
    </row>
    <row r="134" spans="1:11" ht="15.75" thickBot="1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7">
        <f t="shared" si="33"/>
        <v>0</v>
      </c>
      <c r="K134" s="223">
        <f t="shared" si="34"/>
        <v>0</v>
      </c>
    </row>
    <row r="135" spans="1:11" ht="12" customHeight="1" thickBot="1">
      <c r="A135" s="17" t="s">
        <v>5</v>
      </c>
      <c r="B135" s="47" t="s">
        <v>304</v>
      </c>
      <c r="C135" s="126">
        <v>533612</v>
      </c>
      <c r="D135" s="192">
        <f aca="true" t="shared" si="35" ref="D135:K135">+D100+D121</f>
        <v>-3685</v>
      </c>
      <c r="E135" s="192">
        <f t="shared" si="35"/>
        <v>7786</v>
      </c>
      <c r="F135" s="192">
        <f t="shared" si="35"/>
        <v>27267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31368</v>
      </c>
      <c r="K135" s="68">
        <f t="shared" si="35"/>
        <v>564980</v>
      </c>
    </row>
    <row r="136" spans="1:11" ht="12" customHeight="1" thickBot="1">
      <c r="A136" s="17" t="s">
        <v>6</v>
      </c>
      <c r="B136" s="47" t="s">
        <v>369</v>
      </c>
      <c r="C136" s="126">
        <v>0</v>
      </c>
      <c r="D136" s="192">
        <f aca="true" t="shared" si="36" ref="D136:K1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312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>
      <c r="A138" s="12" t="s">
        <v>153</v>
      </c>
      <c r="B138" s="9" t="s">
        <v>313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>
      <c r="A139" s="10" t="s">
        <v>154</v>
      </c>
      <c r="B139" s="9" t="s">
        <v>314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>
      <c r="A140" s="17" t="s">
        <v>7</v>
      </c>
      <c r="B140" s="47" t="s">
        <v>306</v>
      </c>
      <c r="C140" s="126">
        <v>0</v>
      </c>
      <c r="D140" s="192">
        <f aca="true" t="shared" si="37" ref="D140:K140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315</v>
      </c>
      <c r="C141" s="127"/>
      <c r="D141" s="194"/>
      <c r="E141" s="194"/>
      <c r="F141" s="194"/>
      <c r="G141" s="194"/>
      <c r="H141" s="194"/>
      <c r="I141" s="127"/>
      <c r="J141" s="276">
        <f aca="true" t="shared" si="38" ref="J141:J146">D141+E141+F141+G141+H141+I141</f>
        <v>0</v>
      </c>
      <c r="K141" s="222">
        <f aca="true" t="shared" si="39" ref="K141:K146">C141+J141</f>
        <v>0</v>
      </c>
    </row>
    <row r="142" spans="1:11" ht="12" customHeight="1">
      <c r="A142" s="12" t="s">
        <v>52</v>
      </c>
      <c r="B142" s="6" t="s">
        <v>307</v>
      </c>
      <c r="C142" s="127"/>
      <c r="D142" s="194"/>
      <c r="E142" s="194"/>
      <c r="F142" s="194"/>
      <c r="G142" s="194"/>
      <c r="H142" s="194"/>
      <c r="I142" s="127"/>
      <c r="J142" s="276">
        <f t="shared" si="38"/>
        <v>0</v>
      </c>
      <c r="K142" s="222">
        <f t="shared" si="39"/>
        <v>0</v>
      </c>
    </row>
    <row r="143" spans="1:11" ht="12" customHeight="1">
      <c r="A143" s="12" t="s">
        <v>53</v>
      </c>
      <c r="B143" s="6" t="s">
        <v>308</v>
      </c>
      <c r="C143" s="127"/>
      <c r="D143" s="194"/>
      <c r="E143" s="194"/>
      <c r="F143" s="194"/>
      <c r="G143" s="194"/>
      <c r="H143" s="194"/>
      <c r="I143" s="127"/>
      <c r="J143" s="276">
        <f t="shared" si="38"/>
        <v>0</v>
      </c>
      <c r="K143" s="222">
        <f t="shared" si="39"/>
        <v>0</v>
      </c>
    </row>
    <row r="144" spans="1:11" ht="12" customHeight="1">
      <c r="A144" s="12" t="s">
        <v>93</v>
      </c>
      <c r="B144" s="6" t="s">
        <v>309</v>
      </c>
      <c r="C144" s="127"/>
      <c r="D144" s="194"/>
      <c r="E144" s="194"/>
      <c r="F144" s="194"/>
      <c r="G144" s="194"/>
      <c r="H144" s="194"/>
      <c r="I144" s="127"/>
      <c r="J144" s="276">
        <f t="shared" si="38"/>
        <v>0</v>
      </c>
      <c r="K144" s="222">
        <f t="shared" si="39"/>
        <v>0</v>
      </c>
    </row>
    <row r="145" spans="1:11" ht="12" customHeight="1">
      <c r="A145" s="12" t="s">
        <v>94</v>
      </c>
      <c r="B145" s="6" t="s">
        <v>310</v>
      </c>
      <c r="C145" s="127"/>
      <c r="D145" s="194"/>
      <c r="E145" s="194"/>
      <c r="F145" s="194"/>
      <c r="G145" s="194"/>
      <c r="H145" s="194"/>
      <c r="I145" s="127"/>
      <c r="J145" s="276">
        <f t="shared" si="38"/>
        <v>0</v>
      </c>
      <c r="K145" s="222">
        <f t="shared" si="39"/>
        <v>0</v>
      </c>
    </row>
    <row r="146" spans="1:11" ht="12" customHeight="1" thickBot="1">
      <c r="A146" s="10" t="s">
        <v>95</v>
      </c>
      <c r="B146" s="6" t="s">
        <v>311</v>
      </c>
      <c r="C146" s="127"/>
      <c r="D146" s="194"/>
      <c r="E146" s="194"/>
      <c r="F146" s="194"/>
      <c r="G146" s="194"/>
      <c r="H146" s="194"/>
      <c r="I146" s="127"/>
      <c r="J146" s="276">
        <f t="shared" si="38"/>
        <v>0</v>
      </c>
      <c r="K146" s="222">
        <f t="shared" si="39"/>
        <v>0</v>
      </c>
    </row>
    <row r="147" spans="1:11" ht="12" customHeight="1" thickBot="1">
      <c r="A147" s="17" t="s">
        <v>8</v>
      </c>
      <c r="B147" s="47" t="s">
        <v>319</v>
      </c>
      <c r="C147" s="132">
        <v>18612</v>
      </c>
      <c r="D147" s="196">
        <f aca="true" t="shared" si="40" ref="D147:K147">+D148+D149+D150+D151</f>
        <v>682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682</v>
      </c>
      <c r="K147" s="165">
        <f t="shared" si="40"/>
        <v>19294</v>
      </c>
    </row>
    <row r="148" spans="1:11" ht="12" customHeight="1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6">
        <f>D148+E148+F148+G148+H148+I148</f>
        <v>0</v>
      </c>
      <c r="K148" s="222">
        <f>C148+J148</f>
        <v>0</v>
      </c>
    </row>
    <row r="149" spans="1:11" ht="12" customHeight="1">
      <c r="A149" s="12" t="s">
        <v>55</v>
      </c>
      <c r="B149" s="6" t="s">
        <v>254</v>
      </c>
      <c r="C149" s="127">
        <v>18612</v>
      </c>
      <c r="D149" s="194">
        <v>682</v>
      </c>
      <c r="E149" s="194"/>
      <c r="F149" s="194"/>
      <c r="G149" s="194"/>
      <c r="H149" s="194"/>
      <c r="I149" s="127"/>
      <c r="J149" s="276">
        <f>D149+E149+F149+G149+H149+I149</f>
        <v>682</v>
      </c>
      <c r="K149" s="222">
        <f>C149+J149</f>
        <v>19294</v>
      </c>
    </row>
    <row r="150" spans="1:11" ht="12" customHeight="1">
      <c r="A150" s="12" t="s">
        <v>170</v>
      </c>
      <c r="B150" s="6" t="s">
        <v>320</v>
      </c>
      <c r="C150" s="127"/>
      <c r="D150" s="194"/>
      <c r="E150" s="194"/>
      <c r="F150" s="194"/>
      <c r="G150" s="194"/>
      <c r="H150" s="194"/>
      <c r="I150" s="127"/>
      <c r="J150" s="276">
        <f>D150+E150+F150+G150+H150+I150</f>
        <v>0</v>
      </c>
      <c r="K150" s="222">
        <f>C150+J150</f>
        <v>0</v>
      </c>
    </row>
    <row r="151" spans="1:11" ht="12" customHeight="1" thickBot="1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6">
        <f>D151+E151+F151+G151+H151+I151</f>
        <v>0</v>
      </c>
      <c r="K151" s="222">
        <f>C151+J151</f>
        <v>0</v>
      </c>
    </row>
    <row r="152" spans="1:11" ht="12" customHeight="1" thickBot="1">
      <c r="A152" s="17" t="s">
        <v>9</v>
      </c>
      <c r="B152" s="47" t="s">
        <v>321</v>
      </c>
      <c r="C152" s="188">
        <v>0</v>
      </c>
      <c r="D152" s="197">
        <f aca="true" t="shared" si="41" ref="D152:K152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1" ht="12" customHeight="1">
      <c r="A153" s="12" t="s">
        <v>56</v>
      </c>
      <c r="B153" s="6" t="s">
        <v>316</v>
      </c>
      <c r="C153" s="127"/>
      <c r="D153" s="194"/>
      <c r="E153" s="194"/>
      <c r="F153" s="194"/>
      <c r="G153" s="194"/>
      <c r="H153" s="194"/>
      <c r="I153" s="127"/>
      <c r="J153" s="276">
        <f aca="true" t="shared" si="42" ref="J153:J159">D153+E153+F153+G153+H153+I153</f>
        <v>0</v>
      </c>
      <c r="K153" s="222"/>
    </row>
    <row r="154" spans="1:11" ht="12" customHeight="1">
      <c r="A154" s="12" t="s">
        <v>57</v>
      </c>
      <c r="B154" s="6" t="s">
        <v>323</v>
      </c>
      <c r="C154" s="127"/>
      <c r="D154" s="194"/>
      <c r="E154" s="194"/>
      <c r="F154" s="194"/>
      <c r="G154" s="194"/>
      <c r="H154" s="194"/>
      <c r="I154" s="127"/>
      <c r="J154" s="276">
        <f t="shared" si="42"/>
        <v>0</v>
      </c>
      <c r="K154" s="222">
        <f aca="true" t="shared" si="43" ref="K154:K159">C154+J154</f>
        <v>0</v>
      </c>
    </row>
    <row r="155" spans="1:11" ht="12" customHeight="1">
      <c r="A155" s="12" t="s">
        <v>182</v>
      </c>
      <c r="B155" s="6" t="s">
        <v>318</v>
      </c>
      <c r="C155" s="127"/>
      <c r="D155" s="194"/>
      <c r="E155" s="194"/>
      <c r="F155" s="194"/>
      <c r="G155" s="194"/>
      <c r="H155" s="194"/>
      <c r="I155" s="127"/>
      <c r="J155" s="276">
        <f t="shared" si="42"/>
        <v>0</v>
      </c>
      <c r="K155" s="222">
        <f t="shared" si="43"/>
        <v>0</v>
      </c>
    </row>
    <row r="156" spans="1:11" ht="12" customHeight="1">
      <c r="A156" s="12" t="s">
        <v>183</v>
      </c>
      <c r="B156" s="6" t="s">
        <v>324</v>
      </c>
      <c r="C156" s="127"/>
      <c r="D156" s="194"/>
      <c r="E156" s="194"/>
      <c r="F156" s="194"/>
      <c r="G156" s="194"/>
      <c r="H156" s="194"/>
      <c r="I156" s="127"/>
      <c r="J156" s="276">
        <f t="shared" si="42"/>
        <v>0</v>
      </c>
      <c r="K156" s="222">
        <f t="shared" si="43"/>
        <v>0</v>
      </c>
    </row>
    <row r="157" spans="1:11" ht="12" customHeight="1" thickBot="1">
      <c r="A157" s="12" t="s">
        <v>322</v>
      </c>
      <c r="B157" s="6" t="s">
        <v>325</v>
      </c>
      <c r="C157" s="127"/>
      <c r="D157" s="194"/>
      <c r="E157" s="195"/>
      <c r="F157" s="195"/>
      <c r="G157" s="195"/>
      <c r="H157" s="195"/>
      <c r="I157" s="129"/>
      <c r="J157" s="277">
        <f t="shared" si="42"/>
        <v>0</v>
      </c>
      <c r="K157" s="223">
        <f t="shared" si="43"/>
        <v>0</v>
      </c>
    </row>
    <row r="158" spans="1:11" ht="12" customHeight="1" thickBot="1">
      <c r="A158" s="17" t="s">
        <v>10</v>
      </c>
      <c r="B158" s="47" t="s">
        <v>326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1" ht="12" customHeight="1" thickBot="1">
      <c r="A159" s="17" t="s">
        <v>11</v>
      </c>
      <c r="B159" s="47" t="s">
        <v>327</v>
      </c>
      <c r="C159" s="189"/>
      <c r="D159" s="198"/>
      <c r="E159" s="297"/>
      <c r="F159" s="297"/>
      <c r="G159" s="297"/>
      <c r="H159" s="297"/>
      <c r="I159" s="249"/>
      <c r="J159" s="279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329</v>
      </c>
      <c r="C160" s="190">
        <v>18612</v>
      </c>
      <c r="D160" s="199">
        <f aca="true" t="shared" si="44" ref="D160:K160">+D136+D140+D147+D152+D158+D159</f>
        <v>682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682</v>
      </c>
      <c r="K160" s="184">
        <f t="shared" si="44"/>
        <v>19294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328</v>
      </c>
      <c r="C161" s="190">
        <v>552224</v>
      </c>
      <c r="D161" s="199">
        <f aca="true" t="shared" si="45" ref="D161:K161">+D135+D160</f>
        <v>-3003</v>
      </c>
      <c r="E161" s="199">
        <f t="shared" si="45"/>
        <v>7786</v>
      </c>
      <c r="F161" s="199">
        <f t="shared" si="45"/>
        <v>27267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32050</v>
      </c>
      <c r="K161" s="184">
        <f t="shared" si="45"/>
        <v>584274</v>
      </c>
    </row>
    <row r="162" spans="3:11" ht="13.5" customHeight="1">
      <c r="C162" s="410">
        <f>C93-C161</f>
        <v>174879</v>
      </c>
      <c r="D162" s="411"/>
      <c r="E162" s="411"/>
      <c r="F162" s="411"/>
      <c r="G162" s="411"/>
      <c r="H162" s="411"/>
      <c r="I162" s="411"/>
      <c r="J162" s="411"/>
      <c r="K162" s="412">
        <f>K93-K161</f>
        <v>-17044</v>
      </c>
    </row>
    <row r="163" spans="1:11" ht="15">
      <c r="A163" s="659" t="s">
        <v>255</v>
      </c>
      <c r="B163" s="659"/>
      <c r="C163" s="659"/>
      <c r="D163" s="659"/>
      <c r="E163" s="659"/>
      <c r="F163" s="659"/>
      <c r="G163" s="659"/>
      <c r="H163" s="659"/>
      <c r="I163" s="659"/>
      <c r="J163" s="659"/>
      <c r="K163" s="659"/>
    </row>
    <row r="164" spans="1:11" ht="15" customHeight="1" thickBot="1">
      <c r="A164" s="650" t="s">
        <v>83</v>
      </c>
      <c r="B164" s="650"/>
      <c r="C164" s="74"/>
      <c r="K164" s="74" t="str">
        <f>K96</f>
        <v>ezer forintban!</v>
      </c>
    </row>
    <row r="165" spans="1:11" ht="25.5" customHeight="1" thickBot="1">
      <c r="A165" s="17">
        <v>1</v>
      </c>
      <c r="B165" s="22" t="s">
        <v>330</v>
      </c>
      <c r="C165" s="191">
        <f>+C68-C135</f>
        <v>-5377</v>
      </c>
      <c r="D165" s="126">
        <f aca="true" t="shared" si="46" ref="D165:K165">+D68-D135</f>
        <v>-12089</v>
      </c>
      <c r="E165" s="126">
        <f t="shared" si="46"/>
        <v>23534</v>
      </c>
      <c r="F165" s="126">
        <f t="shared" si="46"/>
        <v>-4500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6945</v>
      </c>
      <c r="K165" s="68">
        <f t="shared" si="46"/>
        <v>1568</v>
      </c>
    </row>
    <row r="166" spans="1:11" ht="32.25" customHeight="1" thickBot="1">
      <c r="A166" s="17" t="s">
        <v>4</v>
      </c>
      <c r="B166" s="22" t="s">
        <v>336</v>
      </c>
      <c r="C166" s="126">
        <f>+C92-C160</f>
        <v>180256</v>
      </c>
      <c r="D166" s="126">
        <f aca="true" t="shared" si="47" ref="D166:K166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-18612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zoomScale="110" zoomScaleNormal="110" zoomScaleSheetLayoutView="100" workbookViewId="0" topLeftCell="A139">
      <selection activeCell="F104" sqref="F104"/>
    </sheetView>
  </sheetViews>
  <sheetFormatPr defaultColWidth="9.375" defaultRowHeight="12.75"/>
  <cols>
    <col min="1" max="1" width="7.50390625" style="115" customWidth="1"/>
    <col min="2" max="2" width="59.625" style="115" customWidth="1"/>
    <col min="3" max="3" width="14.75390625" style="116" customWidth="1"/>
    <col min="4" max="11" width="14.75390625" style="136" customWidth="1"/>
    <col min="12" max="16384" width="9.375" style="136" customWidth="1"/>
  </cols>
  <sheetData>
    <row r="1" spans="1:11" ht="15">
      <c r="A1" s="303"/>
      <c r="B1" s="664" t="str">
        <f>CONCATENATE("1.3. melléklet ",RM_ALAPADATOK!A7," ",RM_ALAPADATOK!B7," ",RM_ALAPADATOK!C7," ",RM_ALAPADATOK!D7," ",RM_ALAPADATOK!E7," ",RM_ALAPADATOK!F7," ",RM_ALAPADATOK!G7," ",RM_ALAPADATOK!H7)</f>
        <v>1.3. melléklet a 3 / 2020 ( III.11. ) önkormányzati rendelethez</v>
      </c>
      <c r="C1" s="665"/>
      <c r="D1" s="665"/>
      <c r="E1" s="665"/>
      <c r="F1" s="665"/>
      <c r="G1" s="665"/>
      <c r="H1" s="665"/>
      <c r="I1" s="665"/>
      <c r="J1" s="665"/>
      <c r="K1" s="665"/>
    </row>
    <row r="2" spans="1:11" ht="15">
      <c r="A2" s="303"/>
      <c r="B2" s="303"/>
      <c r="C2" s="304"/>
      <c r="D2" s="305"/>
      <c r="E2" s="305"/>
      <c r="F2" s="305"/>
      <c r="G2" s="305"/>
      <c r="H2" s="305"/>
      <c r="I2" s="305"/>
      <c r="J2" s="305"/>
      <c r="K2" s="305"/>
    </row>
    <row r="3" spans="1:11" ht="15">
      <c r="A3" s="666">
        <f>CONCATENATE(RM_ALAPADATOK!A4)</f>
      </c>
      <c r="B3" s="666"/>
      <c r="C3" s="667"/>
      <c r="D3" s="666"/>
      <c r="E3" s="666"/>
      <c r="F3" s="666"/>
      <c r="G3" s="666"/>
      <c r="H3" s="666"/>
      <c r="I3" s="666"/>
      <c r="J3" s="666"/>
      <c r="K3" s="666"/>
    </row>
    <row r="4" spans="1:11" ht="15">
      <c r="A4" s="666" t="str">
        <f>CONCATENATE(RM_ALAPADATOK!D7,". ÉVI KÖLTSÉGVETÉSI RENDELET ÖNKÉNT VÁLLALT FELADATOK BEVÉTELEINEK KIADÁSAINAK MÓDOSÍTÁSA")</f>
        <v>2020. ÉVI KÖLTSÉGVETÉSI RENDELET ÖNKÉNT VÁLLALT FELADATOK BEVÉTELEINEK KIADÁSAINAK MÓDOSÍTÁSA</v>
      </c>
      <c r="B4" s="666"/>
      <c r="C4" s="667"/>
      <c r="D4" s="666"/>
      <c r="E4" s="666"/>
      <c r="F4" s="666"/>
      <c r="G4" s="666"/>
      <c r="H4" s="666"/>
      <c r="I4" s="666"/>
      <c r="J4" s="666"/>
      <c r="K4" s="666"/>
    </row>
    <row r="5" spans="1:11" ht="15">
      <c r="A5" s="303"/>
      <c r="B5" s="303"/>
      <c r="C5" s="304"/>
      <c r="D5" s="305"/>
      <c r="E5" s="305"/>
      <c r="F5" s="305"/>
      <c r="G5" s="305"/>
      <c r="H5" s="305"/>
      <c r="I5" s="305"/>
      <c r="J5" s="305"/>
      <c r="K5" s="305"/>
    </row>
    <row r="6" spans="1:11" ht="15.75" customHeight="1">
      <c r="A6" s="660" t="s">
        <v>1</v>
      </c>
      <c r="B6" s="660"/>
      <c r="C6" s="660"/>
      <c r="D6" s="660"/>
      <c r="E6" s="660"/>
      <c r="F6" s="660"/>
      <c r="G6" s="660"/>
      <c r="H6" s="660"/>
      <c r="I6" s="660"/>
      <c r="J6" s="660"/>
      <c r="K6" s="660"/>
    </row>
    <row r="7" spans="1:11" ht="15.75" customHeight="1" thickBot="1">
      <c r="A7" s="662" t="s">
        <v>81</v>
      </c>
      <c r="B7" s="662"/>
      <c r="C7" s="306"/>
      <c r="D7" s="305"/>
      <c r="E7" s="305"/>
      <c r="F7" s="305"/>
      <c r="G7" s="305"/>
      <c r="H7" s="305"/>
      <c r="I7" s="305"/>
      <c r="J7" s="305"/>
      <c r="K7" s="306" t="s">
        <v>598</v>
      </c>
    </row>
    <row r="8" spans="1:11" ht="15">
      <c r="A8" s="651" t="s">
        <v>46</v>
      </c>
      <c r="B8" s="653" t="s">
        <v>2</v>
      </c>
      <c r="C8" s="655" t="str">
        <f>+CONCATENATE(LEFT(RM_ÖSSZEFÜGGÉSEK!A6,4),". évi")</f>
        <v>2020. évi</v>
      </c>
      <c r="D8" s="656"/>
      <c r="E8" s="657"/>
      <c r="F8" s="657"/>
      <c r="G8" s="657"/>
      <c r="H8" s="657"/>
      <c r="I8" s="657"/>
      <c r="J8" s="657"/>
      <c r="K8" s="658"/>
    </row>
    <row r="9" spans="1:11" ht="38.25" customHeight="1" thickBot="1">
      <c r="A9" s="652"/>
      <c r="B9" s="654"/>
      <c r="C9" s="282" t="s">
        <v>367</v>
      </c>
      <c r="D9" s="300" t="str">
        <f>CONCATENATE('RM_1.2.sz.mell'!D9)</f>
        <v>1. sz. módosítás </v>
      </c>
      <c r="E9" s="300" t="str">
        <f>CONCATENATE('RM_1.2.sz.mell'!E9)</f>
        <v>2. sz. módosítás </v>
      </c>
      <c r="F9" s="300" t="str">
        <f>CONCATENATE('RM_1.2.sz.mell'!F9)</f>
        <v>3. sz. módosítás </v>
      </c>
      <c r="G9" s="300" t="str">
        <f>CONCATENATE('RM_1.2.sz.mell'!G9)</f>
        <v>4. sz. módosítás </v>
      </c>
      <c r="H9" s="300" t="str">
        <f>CONCATENATE('RM_1.2.sz.mell'!H9)</f>
        <v>5. sz. módosítás </v>
      </c>
      <c r="I9" s="300" t="str">
        <f>CONCATENATE('RM_1.2.sz.mell'!I9)</f>
        <v>6. sz. módosítás </v>
      </c>
      <c r="J9" s="301" t="s">
        <v>431</v>
      </c>
      <c r="K9" s="302" t="str">
        <f>CONCATENATE('RM_1.2.sz.mell'!K9)</f>
        <v>3.számú módosítás utáni előirányzat</v>
      </c>
    </row>
    <row r="10" spans="1:11" s="137" customFormat="1" ht="12" customHeight="1" thickBot="1">
      <c r="A10" s="133" t="s">
        <v>343</v>
      </c>
      <c r="B10" s="134" t="s">
        <v>344</v>
      </c>
      <c r="C10" s="283" t="s">
        <v>345</v>
      </c>
      <c r="D10" s="283" t="s">
        <v>347</v>
      </c>
      <c r="E10" s="284" t="s">
        <v>346</v>
      </c>
      <c r="F10" s="284" t="s">
        <v>348</v>
      </c>
      <c r="G10" s="284" t="s">
        <v>349</v>
      </c>
      <c r="H10" s="284" t="s">
        <v>350</v>
      </c>
      <c r="I10" s="284" t="s">
        <v>436</v>
      </c>
      <c r="J10" s="284" t="s">
        <v>437</v>
      </c>
      <c r="K10" s="299" t="s">
        <v>438</v>
      </c>
    </row>
    <row r="11" spans="1:11" s="138" customFormat="1" ht="12" customHeight="1" thickBot="1">
      <c r="A11" s="17" t="s">
        <v>3</v>
      </c>
      <c r="B11" s="18" t="s">
        <v>137</v>
      </c>
      <c r="C11" s="126">
        <v>0</v>
      </c>
      <c r="D11" s="126">
        <f aca="true" t="shared" si="0" ref="D11:K11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aca="true" t="shared" si="1" ref="J12:J17">D12+E12+F12+G12+H12+I12</f>
        <v>0</v>
      </c>
      <c r="K12" s="166">
        <f aca="true" t="shared" si="2" ref="K12:K17">C12+J12</f>
        <v>0</v>
      </c>
    </row>
    <row r="13" spans="1:11" s="138" customFormat="1" ht="12" customHeight="1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>
      <c r="A16" s="11" t="s">
        <v>78</v>
      </c>
      <c r="B16" s="70" t="s">
        <v>288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>
      <c r="A17" s="13" t="s">
        <v>62</v>
      </c>
      <c r="B17" s="71" t="s">
        <v>289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>
      <c r="A18" s="17" t="s">
        <v>4</v>
      </c>
      <c r="B18" s="69" t="s">
        <v>142</v>
      </c>
      <c r="C18" s="126">
        <v>88820</v>
      </c>
      <c r="D18" s="126">
        <f aca="true" t="shared" si="3" ref="D18:K18">+D19+D20+D21+D22+D23</f>
        <v>0</v>
      </c>
      <c r="E18" s="126">
        <f t="shared" si="3"/>
        <v>0</v>
      </c>
      <c r="F18" s="126">
        <f t="shared" si="3"/>
        <v>28964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28964</v>
      </c>
      <c r="K18" s="68">
        <f t="shared" si="3"/>
        <v>117784</v>
      </c>
    </row>
    <row r="19" spans="1:11" s="138" customFormat="1" ht="12" customHeight="1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127">
        <v>88820</v>
      </c>
      <c r="D23" s="127"/>
      <c r="E23" s="128"/>
      <c r="F23" s="128">
        <v>28964</v>
      </c>
      <c r="G23" s="128"/>
      <c r="H23" s="128"/>
      <c r="I23" s="128"/>
      <c r="J23" s="167">
        <f t="shared" si="4"/>
        <v>28964</v>
      </c>
      <c r="K23" s="166">
        <f t="shared" si="5"/>
        <v>117784</v>
      </c>
    </row>
    <row r="24" spans="1:11" s="138" customFormat="1" ht="12" customHeight="1" thickBot="1">
      <c r="A24" s="13" t="s">
        <v>74</v>
      </c>
      <c r="B24" s="71" t="s">
        <v>146</v>
      </c>
      <c r="C24" s="129">
        <v>28745</v>
      </c>
      <c r="D24" s="129"/>
      <c r="E24" s="246"/>
      <c r="F24" s="246">
        <v>324</v>
      </c>
      <c r="G24" s="246"/>
      <c r="H24" s="246"/>
      <c r="I24" s="246"/>
      <c r="J24" s="167">
        <f t="shared" si="4"/>
        <v>324</v>
      </c>
      <c r="K24" s="166">
        <f t="shared" si="5"/>
        <v>29069</v>
      </c>
    </row>
    <row r="25" spans="1:11" s="138" customFormat="1" ht="12" customHeight="1" thickBot="1">
      <c r="A25" s="17" t="s">
        <v>5</v>
      </c>
      <c r="B25" s="18" t="s">
        <v>147</v>
      </c>
      <c r="C25" s="126">
        <v>113595</v>
      </c>
      <c r="D25" s="126">
        <f aca="true" t="shared" si="6" ref="D25:K25">+D26+D27+D28+D29+D30</f>
        <v>0</v>
      </c>
      <c r="E25" s="126">
        <f t="shared" si="6"/>
        <v>0</v>
      </c>
      <c r="F25" s="126">
        <f t="shared" si="6"/>
        <v>10262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10262</v>
      </c>
      <c r="K25" s="68">
        <f t="shared" si="6"/>
        <v>123857</v>
      </c>
    </row>
    <row r="26" spans="1:11" s="138" customFormat="1" ht="12" customHeight="1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aca="true" t="shared" si="7" ref="J26:J31">D26+E26+F26+G26+H26+I26</f>
        <v>0</v>
      </c>
      <c r="K26" s="166">
        <f aca="true" t="shared" si="8" ref="K26:K31">C26+J26</f>
        <v>0</v>
      </c>
    </row>
    <row r="27" spans="1:11" s="138" customFormat="1" ht="12" customHeight="1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127">
        <v>113595</v>
      </c>
      <c r="D30" s="127"/>
      <c r="E30" s="128"/>
      <c r="F30" s="128">
        <v>10262</v>
      </c>
      <c r="G30" s="128"/>
      <c r="H30" s="128"/>
      <c r="I30" s="128"/>
      <c r="J30" s="167">
        <f t="shared" si="7"/>
        <v>10262</v>
      </c>
      <c r="K30" s="166">
        <f t="shared" si="8"/>
        <v>123857</v>
      </c>
    </row>
    <row r="31" spans="1:11" s="138" customFormat="1" ht="12" customHeight="1" thickBot="1">
      <c r="A31" s="13" t="s">
        <v>90</v>
      </c>
      <c r="B31" s="141" t="s">
        <v>151</v>
      </c>
      <c r="C31" s="129">
        <v>93595</v>
      </c>
      <c r="D31" s="129"/>
      <c r="E31" s="246"/>
      <c r="F31" s="246"/>
      <c r="G31" s="246"/>
      <c r="H31" s="246"/>
      <c r="I31" s="246"/>
      <c r="J31" s="270">
        <f t="shared" si="7"/>
        <v>0</v>
      </c>
      <c r="K31" s="166">
        <f t="shared" si="8"/>
        <v>93595</v>
      </c>
    </row>
    <row r="32" spans="1:11" s="138" customFormat="1" ht="12" customHeight="1" thickBot="1">
      <c r="A32" s="17" t="s">
        <v>91</v>
      </c>
      <c r="B32" s="18" t="s">
        <v>417</v>
      </c>
      <c r="C32" s="132">
        <v>333800</v>
      </c>
      <c r="D32" s="132">
        <f aca="true" t="shared" si="9" ref="D32:K32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333800</v>
      </c>
    </row>
    <row r="33" spans="1:11" s="138" customFormat="1" ht="12" customHeight="1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aca="true" t="shared" si="10" ref="J33:J39">D33+E33+F33+G33+H33+I33</f>
        <v>0</v>
      </c>
      <c r="K33" s="166">
        <f aca="true" t="shared" si="11" ref="K33:K39">C33+J33</f>
        <v>0</v>
      </c>
    </row>
    <row r="34" spans="1:11" s="138" customFormat="1" ht="12" customHeight="1">
      <c r="A34" s="11" t="s">
        <v>153</v>
      </c>
      <c r="B34" s="643" t="str">
        <f>'RM_1.1.sz.mell.'!B34</f>
        <v>Magánszemélyek kommunális adója</v>
      </c>
      <c r="C34" s="127">
        <v>32000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32000</v>
      </c>
    </row>
    <row r="35" spans="1:11" s="138" customFormat="1" ht="12" customHeight="1">
      <c r="A35" s="11" t="s">
        <v>154</v>
      </c>
      <c r="B35" s="643" t="str">
        <f>'RM_1.1.sz.mell.'!B35</f>
        <v>Iparűzési adó</v>
      </c>
      <c r="C35" s="127">
        <v>300000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</v>
      </c>
    </row>
    <row r="36" spans="1:11" s="138" customFormat="1" ht="12" customHeight="1">
      <c r="A36" s="11" t="s">
        <v>155</v>
      </c>
      <c r="B36" s="643" t="str">
        <f>'RM_1.1.sz.mell.'!B36</f>
        <v>Talajterhelési díj</v>
      </c>
      <c r="C36" s="127">
        <v>200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</v>
      </c>
    </row>
    <row r="37" spans="1:11" s="138" customFormat="1" ht="12" customHeight="1">
      <c r="A37" s="11" t="s">
        <v>414</v>
      </c>
      <c r="B37" s="643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>
      <c r="A38" s="11" t="s">
        <v>415</v>
      </c>
      <c r="B38" s="643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>
      <c r="A39" s="13" t="s">
        <v>416</v>
      </c>
      <c r="B39" s="643" t="str">
        <f>'RM_1.1.sz.mell.'!B39</f>
        <v>Egyéb adók</v>
      </c>
      <c r="C39" s="129">
        <v>1600</v>
      </c>
      <c r="D39" s="129"/>
      <c r="E39" s="246"/>
      <c r="F39" s="246"/>
      <c r="G39" s="246"/>
      <c r="H39" s="246"/>
      <c r="I39" s="246"/>
      <c r="J39" s="270">
        <f t="shared" si="10"/>
        <v>0</v>
      </c>
      <c r="K39" s="166">
        <f t="shared" si="11"/>
        <v>1600</v>
      </c>
    </row>
    <row r="40" spans="1:11" s="138" customFormat="1" ht="12" customHeight="1" thickBot="1">
      <c r="A40" s="17" t="s">
        <v>7</v>
      </c>
      <c r="B40" s="18" t="s">
        <v>290</v>
      </c>
      <c r="C40" s="126">
        <v>124607</v>
      </c>
      <c r="D40" s="126">
        <f aca="true" t="shared" si="12" ref="D40:K40">SUM(D41:D51)</f>
        <v>0</v>
      </c>
      <c r="E40" s="126">
        <f t="shared" si="12"/>
        <v>2806</v>
      </c>
      <c r="F40" s="126">
        <f t="shared" si="12"/>
        <v>850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3656</v>
      </c>
      <c r="K40" s="68">
        <f t="shared" si="12"/>
        <v>128263</v>
      </c>
    </row>
    <row r="41" spans="1:11" s="138" customFormat="1" ht="12" customHeight="1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aca="true" t="shared" si="13" ref="J41:J51">D41+E41+F41+G41+H41+I41</f>
        <v>0</v>
      </c>
      <c r="K41" s="166">
        <f aca="true" t="shared" si="14" ref="K41:K51">C41+J41</f>
        <v>0</v>
      </c>
    </row>
    <row r="42" spans="1:11" s="138" customFormat="1" ht="12" customHeight="1">
      <c r="A42" s="11" t="s">
        <v>52</v>
      </c>
      <c r="B42" s="140" t="s">
        <v>160</v>
      </c>
      <c r="C42" s="127">
        <v>11410</v>
      </c>
      <c r="D42" s="127"/>
      <c r="E42" s="128">
        <v>1897</v>
      </c>
      <c r="F42" s="128"/>
      <c r="G42" s="128"/>
      <c r="H42" s="128"/>
      <c r="I42" s="128"/>
      <c r="J42" s="167">
        <f t="shared" si="13"/>
        <v>1897</v>
      </c>
      <c r="K42" s="166">
        <f t="shared" si="14"/>
        <v>13307</v>
      </c>
    </row>
    <row r="43" spans="1:11" s="138" customFormat="1" ht="12" customHeight="1">
      <c r="A43" s="11" t="s">
        <v>53</v>
      </c>
      <c r="B43" s="140" t="s">
        <v>161</v>
      </c>
      <c r="C43" s="127">
        <v>2440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2440</v>
      </c>
    </row>
    <row r="44" spans="1:11" s="138" customFormat="1" ht="12" customHeight="1">
      <c r="A44" s="11" t="s">
        <v>93</v>
      </c>
      <c r="B44" s="140" t="s">
        <v>162</v>
      </c>
      <c r="C44" s="127">
        <v>8520</v>
      </c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8520</v>
      </c>
    </row>
    <row r="45" spans="1:11" s="138" customFormat="1" ht="12" customHeight="1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>
      <c r="A46" s="11" t="s">
        <v>95</v>
      </c>
      <c r="B46" s="140" t="s">
        <v>164</v>
      </c>
      <c r="C46" s="127">
        <v>9087</v>
      </c>
      <c r="D46" s="127"/>
      <c r="E46" s="128">
        <v>406</v>
      </c>
      <c r="F46" s="128">
        <v>850</v>
      </c>
      <c r="G46" s="128"/>
      <c r="H46" s="128"/>
      <c r="I46" s="128"/>
      <c r="J46" s="167">
        <f t="shared" si="13"/>
        <v>1256</v>
      </c>
      <c r="K46" s="166">
        <f t="shared" si="14"/>
        <v>10343</v>
      </c>
    </row>
    <row r="47" spans="1:11" s="138" customFormat="1" ht="12" customHeight="1">
      <c r="A47" s="11" t="s">
        <v>96</v>
      </c>
      <c r="B47" s="140" t="s">
        <v>165</v>
      </c>
      <c r="C47" s="127">
        <v>93130</v>
      </c>
      <c r="D47" s="127"/>
      <c r="E47" s="128">
        <v>503</v>
      </c>
      <c r="F47" s="128"/>
      <c r="G47" s="128"/>
      <c r="H47" s="128"/>
      <c r="I47" s="128"/>
      <c r="J47" s="167">
        <f t="shared" si="13"/>
        <v>503</v>
      </c>
      <c r="K47" s="166">
        <f t="shared" si="14"/>
        <v>93633</v>
      </c>
    </row>
    <row r="48" spans="1:11" s="138" customFormat="1" ht="12" customHeight="1">
      <c r="A48" s="11" t="s">
        <v>97</v>
      </c>
      <c r="B48" s="140" t="s">
        <v>418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1">
        <f t="shared" si="13"/>
        <v>0</v>
      </c>
      <c r="K49" s="166">
        <f t="shared" si="14"/>
        <v>0</v>
      </c>
    </row>
    <row r="50" spans="1:11" s="138" customFormat="1" ht="12" customHeight="1">
      <c r="A50" s="13" t="s">
        <v>158</v>
      </c>
      <c r="B50" s="141" t="s">
        <v>292</v>
      </c>
      <c r="C50" s="131"/>
      <c r="D50" s="131"/>
      <c r="E50" s="247"/>
      <c r="F50" s="247"/>
      <c r="G50" s="247"/>
      <c r="H50" s="247"/>
      <c r="I50" s="247"/>
      <c r="J50" s="272">
        <f t="shared" si="13"/>
        <v>0</v>
      </c>
      <c r="K50" s="166">
        <f t="shared" si="14"/>
        <v>0</v>
      </c>
    </row>
    <row r="51" spans="1:11" s="138" customFormat="1" ht="12" customHeight="1" thickBot="1">
      <c r="A51" s="15" t="s">
        <v>291</v>
      </c>
      <c r="B51" s="298" t="s">
        <v>168</v>
      </c>
      <c r="C51" s="250">
        <v>20</v>
      </c>
      <c r="D51" s="250"/>
      <c r="E51" s="250"/>
      <c r="F51" s="250"/>
      <c r="G51" s="250"/>
      <c r="H51" s="250"/>
      <c r="I51" s="250"/>
      <c r="J51" s="273">
        <f t="shared" si="13"/>
        <v>0</v>
      </c>
      <c r="K51" s="227">
        <f t="shared" si="14"/>
        <v>20</v>
      </c>
    </row>
    <row r="52" spans="1:11" s="138" customFormat="1" ht="12" customHeight="1" thickBot="1">
      <c r="A52" s="17" t="s">
        <v>8</v>
      </c>
      <c r="B52" s="18" t="s">
        <v>169</v>
      </c>
      <c r="C52" s="126">
        <v>9512</v>
      </c>
      <c r="D52" s="126">
        <f aca="true" t="shared" si="15" ref="D52:K52">SUM(D53:D57)</f>
        <v>0</v>
      </c>
      <c r="E52" s="126">
        <f t="shared" si="15"/>
        <v>-394</v>
      </c>
      <c r="F52" s="126">
        <f t="shared" si="15"/>
        <v>-850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-1244</v>
      </c>
      <c r="K52" s="68">
        <f t="shared" si="15"/>
        <v>8268</v>
      </c>
    </row>
    <row r="53" spans="1:11" s="138" customFormat="1" ht="12" customHeight="1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1">
        <f>D53+E53+F53+G53+H53+I53</f>
        <v>0</v>
      </c>
      <c r="K53" s="225">
        <f>C53+J53</f>
        <v>0</v>
      </c>
    </row>
    <row r="54" spans="1:11" s="138" customFormat="1" ht="12" customHeight="1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1">
        <f>D54+E54+F54+G54+H54+I54</f>
        <v>0</v>
      </c>
      <c r="K54" s="225">
        <f>C54+J54</f>
        <v>0</v>
      </c>
    </row>
    <row r="55" spans="1:11" s="138" customFormat="1" ht="12" customHeight="1">
      <c r="A55" s="11" t="s">
        <v>170</v>
      </c>
      <c r="B55" s="140" t="s">
        <v>175</v>
      </c>
      <c r="C55" s="130">
        <v>9512</v>
      </c>
      <c r="D55" s="130"/>
      <c r="E55" s="168">
        <v>-394</v>
      </c>
      <c r="F55" s="168">
        <v>-850</v>
      </c>
      <c r="G55" s="168"/>
      <c r="H55" s="168"/>
      <c r="I55" s="168"/>
      <c r="J55" s="271">
        <f>D55+E55+F55+G55+H55+I55</f>
        <v>-1244</v>
      </c>
      <c r="K55" s="225">
        <f>C55+J55</f>
        <v>8268</v>
      </c>
    </row>
    <row r="56" spans="1:11" s="138" customFormat="1" ht="12" customHeight="1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1">
        <f>D56+E56+F56+G56+H56+I56</f>
        <v>0</v>
      </c>
      <c r="K56" s="225">
        <f>C56+J56</f>
        <v>0</v>
      </c>
    </row>
    <row r="57" spans="1:11" s="138" customFormat="1" ht="12" customHeight="1" thickBot="1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2">
        <f>D57+E57+F57+G57+H57+I57</f>
        <v>0</v>
      </c>
      <c r="K57" s="225">
        <f>C57+J57</f>
        <v>0</v>
      </c>
    </row>
    <row r="58" spans="1:11" s="138" customFormat="1" ht="12" customHeight="1" thickBot="1">
      <c r="A58" s="17" t="s">
        <v>98</v>
      </c>
      <c r="B58" s="18" t="s">
        <v>178</v>
      </c>
      <c r="C58" s="126">
        <v>0</v>
      </c>
      <c r="D58" s="126">
        <f aca="true" t="shared" si="16" ref="D58:K58">SUM(D59:D61)</f>
        <v>488</v>
      </c>
      <c r="E58" s="126">
        <f t="shared" si="16"/>
        <v>1829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2317</v>
      </c>
      <c r="K58" s="68">
        <f t="shared" si="16"/>
        <v>2317</v>
      </c>
    </row>
    <row r="59" spans="1:11" s="138" customFormat="1" ht="12" customHeight="1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>
      <c r="A61" s="11" t="s">
        <v>182</v>
      </c>
      <c r="B61" s="140" t="s">
        <v>180</v>
      </c>
      <c r="C61" s="127"/>
      <c r="D61" s="127">
        <v>488</v>
      </c>
      <c r="E61" s="128">
        <v>1829</v>
      </c>
      <c r="F61" s="128"/>
      <c r="G61" s="128"/>
      <c r="H61" s="128"/>
      <c r="I61" s="128"/>
      <c r="J61" s="167">
        <f>D61+E61+F61+G61+H61+I61</f>
        <v>2317</v>
      </c>
      <c r="K61" s="166">
        <f>C61+J61</f>
        <v>2317</v>
      </c>
    </row>
    <row r="62" spans="1:11" s="138" customFormat="1" ht="12" customHeight="1" thickBot="1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70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184</v>
      </c>
      <c r="C63" s="126">
        <v>0</v>
      </c>
      <c r="D63" s="126">
        <f aca="true" t="shared" si="17" ref="D63:K63">SUM(D64:D66)</f>
        <v>24689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24689</v>
      </c>
      <c r="K63" s="68">
        <f t="shared" si="17"/>
        <v>24689</v>
      </c>
    </row>
    <row r="64" spans="1:11" s="138" customFormat="1" ht="12" customHeight="1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4">
        <f>D64+E64+F64+G64+H64+I64</f>
        <v>0</v>
      </c>
      <c r="K64" s="224">
        <f>C64+J64</f>
        <v>0</v>
      </c>
    </row>
    <row r="65" spans="1:11" s="138" customFormat="1" ht="12" customHeight="1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4">
        <f>D65+E65+F65+G65+H65+I65</f>
        <v>0</v>
      </c>
      <c r="K65" s="224">
        <f>C65+J65</f>
        <v>0</v>
      </c>
    </row>
    <row r="66" spans="1:11" s="138" customFormat="1" ht="12" customHeight="1">
      <c r="A66" s="11" t="s">
        <v>120</v>
      </c>
      <c r="B66" s="140" t="s">
        <v>187</v>
      </c>
      <c r="C66" s="130"/>
      <c r="D66" s="130">
        <v>24689</v>
      </c>
      <c r="E66" s="130"/>
      <c r="F66" s="130"/>
      <c r="G66" s="130"/>
      <c r="H66" s="130"/>
      <c r="I66" s="130"/>
      <c r="J66" s="274">
        <f>D66+E66+F66+G66+H66+I66</f>
        <v>24689</v>
      </c>
      <c r="K66" s="224">
        <f>C66+J66</f>
        <v>24689</v>
      </c>
    </row>
    <row r="67" spans="1:11" s="138" customFormat="1" ht="12" customHeight="1" thickBot="1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4">
        <f>D67+E67+F67+G67+H67+I67</f>
        <v>0</v>
      </c>
      <c r="K67" s="224">
        <f>C67+J67</f>
        <v>0</v>
      </c>
    </row>
    <row r="68" spans="1:11" s="138" customFormat="1" ht="12" customHeight="1" thickBot="1">
      <c r="A68" s="178" t="s">
        <v>332</v>
      </c>
      <c r="B68" s="18" t="s">
        <v>189</v>
      </c>
      <c r="C68" s="132">
        <v>670334</v>
      </c>
      <c r="D68" s="132">
        <f aca="true" t="shared" si="18" ref="D68:K68">+D11+D18+D25+D32+D40+D52+D58+D63</f>
        <v>25177</v>
      </c>
      <c r="E68" s="132">
        <f t="shared" si="18"/>
        <v>4241</v>
      </c>
      <c r="F68" s="132">
        <f t="shared" si="18"/>
        <v>39226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68644</v>
      </c>
      <c r="K68" s="165">
        <f t="shared" si="18"/>
        <v>738978</v>
      </c>
    </row>
    <row r="69" spans="1:11" s="138" customFormat="1" ht="12" customHeight="1" thickBot="1">
      <c r="A69" s="169" t="s">
        <v>190</v>
      </c>
      <c r="B69" s="69" t="s">
        <v>191</v>
      </c>
      <c r="C69" s="126">
        <v>0</v>
      </c>
      <c r="D69" s="126">
        <f aca="true" t="shared" si="19" ref="D69:K6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4">
        <f>D70+E70+F70+G70+H70+I70</f>
        <v>0</v>
      </c>
      <c r="K70" s="224">
        <f>C70+J70</f>
        <v>0</v>
      </c>
    </row>
    <row r="71" spans="1:11" s="138" customFormat="1" ht="12" customHeight="1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4">
        <f>D71+E71+F71+G71+H71+I71</f>
        <v>0</v>
      </c>
      <c r="K71" s="224">
        <f>C71+J71</f>
        <v>0</v>
      </c>
    </row>
    <row r="72" spans="1:11" s="138" customFormat="1" ht="12" customHeight="1" thickBot="1">
      <c r="A72" s="15" t="s">
        <v>229</v>
      </c>
      <c r="B72" s="285" t="s">
        <v>317</v>
      </c>
      <c r="C72" s="250"/>
      <c r="D72" s="250"/>
      <c r="E72" s="250"/>
      <c r="F72" s="250"/>
      <c r="G72" s="250"/>
      <c r="H72" s="250"/>
      <c r="I72" s="250"/>
      <c r="J72" s="273">
        <f>D72+E72+F72+G72+H72+I72</f>
        <v>0</v>
      </c>
      <c r="K72" s="286">
        <f>C72+J72</f>
        <v>0</v>
      </c>
    </row>
    <row r="73" spans="1:11" s="138" customFormat="1" ht="12" customHeight="1" thickBot="1">
      <c r="A73" s="169" t="s">
        <v>195</v>
      </c>
      <c r="B73" s="69" t="s">
        <v>196</v>
      </c>
      <c r="C73" s="126">
        <v>0</v>
      </c>
      <c r="D73" s="126">
        <f aca="true" t="shared" si="20" ref="D73:K73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4">
        <f>D74+E74+F74+G74+H74+I74</f>
        <v>0</v>
      </c>
      <c r="K74" s="224">
        <f>C74+J74</f>
        <v>0</v>
      </c>
    </row>
    <row r="75" spans="1:11" s="138" customFormat="1" ht="12" customHeight="1">
      <c r="A75" s="11" t="s">
        <v>80</v>
      </c>
      <c r="B75" s="243" t="s">
        <v>428</v>
      </c>
      <c r="C75" s="130"/>
      <c r="D75" s="130"/>
      <c r="E75" s="130"/>
      <c r="F75" s="130"/>
      <c r="G75" s="130"/>
      <c r="H75" s="130"/>
      <c r="I75" s="130"/>
      <c r="J75" s="274">
        <f>D75+E75+F75+G75+H75+I75</f>
        <v>0</v>
      </c>
      <c r="K75" s="224">
        <f>C75+J75</f>
        <v>0</v>
      </c>
    </row>
    <row r="76" spans="1:11" s="138" customFormat="1" ht="12" customHeight="1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4">
        <f>D76+E76+F76+G76+H76+I76</f>
        <v>0</v>
      </c>
      <c r="K76" s="224">
        <f>C76+J76</f>
        <v>0</v>
      </c>
    </row>
    <row r="77" spans="1:11" s="138" customFormat="1" ht="12" customHeight="1" thickBot="1">
      <c r="A77" s="13" t="s">
        <v>221</v>
      </c>
      <c r="B77" s="244" t="s">
        <v>429</v>
      </c>
      <c r="C77" s="130"/>
      <c r="D77" s="130"/>
      <c r="E77" s="130"/>
      <c r="F77" s="130"/>
      <c r="G77" s="130"/>
      <c r="H77" s="130"/>
      <c r="I77" s="130"/>
      <c r="J77" s="274">
        <f>D77+E77+F77+G77+H77+I77</f>
        <v>0</v>
      </c>
      <c r="K77" s="224">
        <f>C77+J77</f>
        <v>0</v>
      </c>
    </row>
    <row r="78" spans="1:11" s="138" customFormat="1" ht="12" customHeight="1" thickBot="1">
      <c r="A78" s="169" t="s">
        <v>199</v>
      </c>
      <c r="B78" s="69" t="s">
        <v>200</v>
      </c>
      <c r="C78" s="126">
        <v>310326</v>
      </c>
      <c r="D78" s="126">
        <f aca="true" t="shared" si="21" ref="D78:K78">SUM(D79:D80)</f>
        <v>0</v>
      </c>
      <c r="E78" s="126">
        <f t="shared" si="21"/>
        <v>0</v>
      </c>
      <c r="F78" s="126">
        <f t="shared" si="21"/>
        <v>198868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198868</v>
      </c>
      <c r="K78" s="68">
        <f t="shared" si="21"/>
        <v>509194</v>
      </c>
    </row>
    <row r="79" spans="1:11" s="138" customFormat="1" ht="12" customHeight="1">
      <c r="A79" s="12" t="s">
        <v>222</v>
      </c>
      <c r="B79" s="139" t="s">
        <v>201</v>
      </c>
      <c r="C79" s="130">
        <v>310326</v>
      </c>
      <c r="D79" s="130"/>
      <c r="E79" s="130"/>
      <c r="F79" s="130">
        <v>198868</v>
      </c>
      <c r="G79" s="130"/>
      <c r="H79" s="130"/>
      <c r="I79" s="130"/>
      <c r="J79" s="274">
        <f>D79+E79+F79+G79+H79+I79</f>
        <v>198868</v>
      </c>
      <c r="K79" s="224">
        <f>C79+J79</f>
        <v>509194</v>
      </c>
    </row>
    <row r="80" spans="1:11" s="138" customFormat="1" ht="12" customHeight="1" thickBot="1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4">
        <f>D80+E80+F80+G80+H80+I80</f>
        <v>0</v>
      </c>
      <c r="K80" s="224">
        <f>C80+J80</f>
        <v>0</v>
      </c>
    </row>
    <row r="81" spans="1:11" s="138" customFormat="1" ht="12" customHeight="1" thickBot="1">
      <c r="A81" s="169" t="s">
        <v>203</v>
      </c>
      <c r="B81" s="69" t="s">
        <v>204</v>
      </c>
      <c r="C81" s="126">
        <v>0</v>
      </c>
      <c r="D81" s="126">
        <f aca="true" t="shared" si="22" ref="D81:K81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4">
        <f>D82+E82+F82+G82+H82+I82</f>
        <v>0</v>
      </c>
      <c r="K82" s="224">
        <f>C82+J82</f>
        <v>0</v>
      </c>
    </row>
    <row r="83" spans="1:11" s="138" customFormat="1" ht="12" customHeight="1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4">
        <f>D83+E83+F83+G83+H83+I83</f>
        <v>0</v>
      </c>
      <c r="K83" s="224">
        <f>C83+J83</f>
        <v>0</v>
      </c>
    </row>
    <row r="84" spans="1:11" s="138" customFormat="1" ht="12" customHeight="1" thickBot="1">
      <c r="A84" s="13" t="s">
        <v>226</v>
      </c>
      <c r="B84" s="71" t="s">
        <v>430</v>
      </c>
      <c r="C84" s="130"/>
      <c r="D84" s="130"/>
      <c r="E84" s="130"/>
      <c r="F84" s="130"/>
      <c r="G84" s="130"/>
      <c r="H84" s="130"/>
      <c r="I84" s="130"/>
      <c r="J84" s="274">
        <f>D84+E84+F84+G84+H84+I84</f>
        <v>0</v>
      </c>
      <c r="K84" s="224">
        <f>C84+J84</f>
        <v>0</v>
      </c>
    </row>
    <row r="85" spans="1:11" s="138" customFormat="1" ht="12" customHeight="1" thickBot="1">
      <c r="A85" s="169" t="s">
        <v>207</v>
      </c>
      <c r="B85" s="69" t="s">
        <v>227</v>
      </c>
      <c r="C85" s="126">
        <v>0</v>
      </c>
      <c r="D85" s="126">
        <f aca="true" t="shared" si="23" ref="D85:K85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4">
        <f aca="true" t="shared" si="24" ref="J86:J91">D86+E86+F86+G86+H86+I86</f>
        <v>0</v>
      </c>
      <c r="K86" s="224">
        <f aca="true" t="shared" si="25" ref="K86:K91">C86+J86</f>
        <v>0</v>
      </c>
    </row>
    <row r="87" spans="1:11" s="138" customFormat="1" ht="12" customHeight="1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4">
        <f t="shared" si="24"/>
        <v>0</v>
      </c>
      <c r="K87" s="224">
        <f t="shared" si="25"/>
        <v>0</v>
      </c>
    </row>
    <row r="88" spans="1:11" s="138" customFormat="1" ht="12" customHeight="1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4">
        <f t="shared" si="24"/>
        <v>0</v>
      </c>
      <c r="K88" s="224">
        <f t="shared" si="25"/>
        <v>0</v>
      </c>
    </row>
    <row r="89" spans="1:11" s="138" customFormat="1" ht="12" customHeight="1" thickBot="1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4">
        <f t="shared" si="24"/>
        <v>0</v>
      </c>
      <c r="K89" s="224">
        <f t="shared" si="25"/>
        <v>0</v>
      </c>
    </row>
    <row r="90" spans="1:11" s="138" customFormat="1" ht="12" customHeight="1" thickBot="1">
      <c r="A90" s="169" t="s">
        <v>216</v>
      </c>
      <c r="B90" s="69" t="s">
        <v>331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318" t="s">
        <v>230</v>
      </c>
      <c r="B92" s="319" t="s">
        <v>334</v>
      </c>
      <c r="C92" s="320">
        <v>310326</v>
      </c>
      <c r="D92" s="320">
        <f aca="true" t="shared" si="26" ref="D92:K92">+D69+D73+D78+D81+D85+D91+D90</f>
        <v>0</v>
      </c>
      <c r="E92" s="132">
        <f t="shared" si="26"/>
        <v>0</v>
      </c>
      <c r="F92" s="132">
        <f t="shared" si="26"/>
        <v>198868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198868</v>
      </c>
      <c r="K92" s="165">
        <f t="shared" si="26"/>
        <v>509194</v>
      </c>
    </row>
    <row r="93" spans="1:11" s="138" customFormat="1" ht="25.5" customHeight="1" thickBot="1">
      <c r="A93" s="169" t="s">
        <v>333</v>
      </c>
      <c r="B93" s="69" t="s">
        <v>335</v>
      </c>
      <c r="C93" s="132">
        <v>980660</v>
      </c>
      <c r="D93" s="132">
        <f aca="true" t="shared" si="27" ref="D93:K93">+D68+D92</f>
        <v>25177</v>
      </c>
      <c r="E93" s="132">
        <f t="shared" si="27"/>
        <v>4241</v>
      </c>
      <c r="F93" s="132">
        <f t="shared" si="27"/>
        <v>238094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267512</v>
      </c>
      <c r="K93" s="165">
        <f t="shared" si="27"/>
        <v>1248172</v>
      </c>
    </row>
    <row r="94" spans="1:3" s="138" customFormat="1" ht="30.75" customHeight="1">
      <c r="A94" s="2"/>
      <c r="B94" s="3"/>
      <c r="C94" s="73"/>
    </row>
    <row r="95" spans="1:11" ht="16.5" customHeight="1">
      <c r="A95" s="661" t="s">
        <v>31</v>
      </c>
      <c r="B95" s="661"/>
      <c r="C95" s="661"/>
      <c r="D95" s="661"/>
      <c r="E95" s="661"/>
      <c r="F95" s="661"/>
      <c r="G95" s="661"/>
      <c r="H95" s="661"/>
      <c r="I95" s="661"/>
      <c r="J95" s="661"/>
      <c r="K95" s="661"/>
    </row>
    <row r="96" spans="1:11" s="145" customFormat="1" ht="16.5" customHeight="1" thickBot="1">
      <c r="A96" s="663" t="s">
        <v>82</v>
      </c>
      <c r="B96" s="663"/>
      <c r="C96" s="49"/>
      <c r="K96" s="49" t="str">
        <f>K7</f>
        <v>ezer forintban!</v>
      </c>
    </row>
    <row r="97" spans="1:11" ht="15">
      <c r="A97" s="651" t="s">
        <v>46</v>
      </c>
      <c r="B97" s="653" t="s">
        <v>368</v>
      </c>
      <c r="C97" s="655" t="str">
        <f>+CONCATENATE(LEFT(RM_ÖSSZEFÜGGÉSEK!A6,4),". évi")</f>
        <v>2020. évi</v>
      </c>
      <c r="D97" s="656"/>
      <c r="E97" s="657"/>
      <c r="F97" s="657"/>
      <c r="G97" s="657"/>
      <c r="H97" s="657"/>
      <c r="I97" s="657"/>
      <c r="J97" s="657"/>
      <c r="K97" s="658"/>
    </row>
    <row r="98" spans="1:11" ht="23.25" thickBot="1">
      <c r="A98" s="652"/>
      <c r="B98" s="654"/>
      <c r="C98" s="282" t="s">
        <v>367</v>
      </c>
      <c r="D98" s="300" t="str">
        <f aca="true" t="shared" si="28" ref="D98:I98">D9</f>
        <v>1. sz. módosítás </v>
      </c>
      <c r="E98" s="300" t="str">
        <f t="shared" si="28"/>
        <v>2. sz. módosítás </v>
      </c>
      <c r="F98" s="300" t="str">
        <f t="shared" si="28"/>
        <v>3. sz. módosítás </v>
      </c>
      <c r="G98" s="300" t="str">
        <f t="shared" si="28"/>
        <v>4. sz. módosítás </v>
      </c>
      <c r="H98" s="300" t="str">
        <f t="shared" si="28"/>
        <v>5. sz. módosítás </v>
      </c>
      <c r="I98" s="300" t="str">
        <f t="shared" si="28"/>
        <v>6. sz. módosítás </v>
      </c>
      <c r="J98" s="301" t="s">
        <v>431</v>
      </c>
      <c r="K98" s="302" t="str">
        <f>K9</f>
        <v>3.számú módosítás utáni előirányzat</v>
      </c>
    </row>
    <row r="99" spans="1:11" s="137" customFormat="1" ht="12" customHeight="1" thickBot="1">
      <c r="A99" s="24" t="s">
        <v>343</v>
      </c>
      <c r="B99" s="25" t="s">
        <v>344</v>
      </c>
      <c r="C99" s="283" t="s">
        <v>345</v>
      </c>
      <c r="D99" s="283" t="s">
        <v>347</v>
      </c>
      <c r="E99" s="284" t="s">
        <v>346</v>
      </c>
      <c r="F99" s="284" t="s">
        <v>348</v>
      </c>
      <c r="G99" s="284" t="s">
        <v>349</v>
      </c>
      <c r="H99" s="284" t="s">
        <v>350</v>
      </c>
      <c r="I99" s="284" t="s">
        <v>436</v>
      </c>
      <c r="J99" s="284" t="s">
        <v>437</v>
      </c>
      <c r="K99" s="299" t="s">
        <v>438</v>
      </c>
    </row>
    <row r="100" spans="1:11" ht="12" customHeight="1" thickBot="1">
      <c r="A100" s="19" t="s">
        <v>3</v>
      </c>
      <c r="B100" s="23" t="s">
        <v>293</v>
      </c>
      <c r="C100" s="125">
        <v>698924</v>
      </c>
      <c r="D100" s="125">
        <f aca="true" t="shared" si="29" ref="D100:K100">D101+D102+D103+D104+D105+D118</f>
        <v>23720</v>
      </c>
      <c r="E100" s="125">
        <f t="shared" si="29"/>
        <v>23075</v>
      </c>
      <c r="F100" s="125">
        <f t="shared" si="29"/>
        <v>-6917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39878</v>
      </c>
      <c r="K100" s="181">
        <f t="shared" si="29"/>
        <v>738802</v>
      </c>
    </row>
    <row r="101" spans="1:11" ht="12" customHeight="1">
      <c r="A101" s="14" t="s">
        <v>58</v>
      </c>
      <c r="B101" s="7" t="s">
        <v>32</v>
      </c>
      <c r="C101" s="610"/>
      <c r="D101" s="608"/>
      <c r="E101" s="185"/>
      <c r="F101" s="185"/>
      <c r="G101" s="185"/>
      <c r="H101" s="185"/>
      <c r="I101" s="185"/>
      <c r="J101" s="275">
        <f aca="true" t="shared" si="30" ref="J101:J120">D101+E101+F101+G101+H101+I101</f>
        <v>0</v>
      </c>
      <c r="K101" s="226">
        <f aca="true" t="shared" si="31" ref="K101:K120">C101+J101</f>
        <v>0</v>
      </c>
    </row>
    <row r="102" spans="1:11" ht="12" customHeight="1">
      <c r="A102" s="11" t="s">
        <v>59</v>
      </c>
      <c r="B102" s="5" t="s">
        <v>101</v>
      </c>
      <c r="C102" s="611"/>
      <c r="D102" s="194"/>
      <c r="E102" s="127"/>
      <c r="F102" s="127"/>
      <c r="G102" s="127"/>
      <c r="H102" s="127"/>
      <c r="I102" s="127"/>
      <c r="J102" s="276">
        <f t="shared" si="30"/>
        <v>0</v>
      </c>
      <c r="K102" s="222">
        <f t="shared" si="31"/>
        <v>0</v>
      </c>
    </row>
    <row r="103" spans="1:11" ht="12" customHeight="1">
      <c r="A103" s="11" t="s">
        <v>60</v>
      </c>
      <c r="B103" s="5" t="s">
        <v>77</v>
      </c>
      <c r="C103" s="612">
        <v>118523</v>
      </c>
      <c r="D103" s="195">
        <v>7331</v>
      </c>
      <c r="E103" s="129">
        <v>-5644</v>
      </c>
      <c r="F103" s="129">
        <v>2184</v>
      </c>
      <c r="G103" s="129"/>
      <c r="H103" s="129"/>
      <c r="I103" s="129"/>
      <c r="J103" s="277">
        <f t="shared" si="30"/>
        <v>3871</v>
      </c>
      <c r="K103" s="223">
        <f t="shared" si="31"/>
        <v>122394</v>
      </c>
    </row>
    <row r="104" spans="1:11" ht="12" customHeight="1">
      <c r="A104" s="11" t="s">
        <v>61</v>
      </c>
      <c r="B104" s="8" t="s">
        <v>102</v>
      </c>
      <c r="C104" s="612"/>
      <c r="D104" s="195"/>
      <c r="E104" s="129"/>
      <c r="F104" s="129"/>
      <c r="G104" s="129"/>
      <c r="H104" s="129"/>
      <c r="I104" s="129"/>
      <c r="J104" s="277">
        <f t="shared" si="30"/>
        <v>0</v>
      </c>
      <c r="K104" s="223">
        <f t="shared" si="31"/>
        <v>0</v>
      </c>
    </row>
    <row r="105" spans="1:11" ht="12" customHeight="1">
      <c r="A105" s="11" t="s">
        <v>69</v>
      </c>
      <c r="B105" s="16" t="s">
        <v>103</v>
      </c>
      <c r="C105" s="612">
        <v>541369</v>
      </c>
      <c r="D105" s="195">
        <v>18267</v>
      </c>
      <c r="E105" s="129">
        <v>26813</v>
      </c>
      <c r="F105" s="129">
        <v>-7125</v>
      </c>
      <c r="G105" s="129"/>
      <c r="H105" s="129"/>
      <c r="I105" s="129"/>
      <c r="J105" s="277">
        <f t="shared" si="30"/>
        <v>37955</v>
      </c>
      <c r="K105" s="223">
        <f t="shared" si="31"/>
        <v>579324</v>
      </c>
    </row>
    <row r="106" spans="1:11" ht="12" customHeight="1">
      <c r="A106" s="11" t="s">
        <v>62</v>
      </c>
      <c r="B106" s="5" t="s">
        <v>298</v>
      </c>
      <c r="C106" s="612"/>
      <c r="D106" s="195"/>
      <c r="E106" s="129"/>
      <c r="F106" s="129"/>
      <c r="G106" s="129"/>
      <c r="H106" s="129"/>
      <c r="I106" s="129"/>
      <c r="J106" s="277">
        <f t="shared" si="30"/>
        <v>0</v>
      </c>
      <c r="K106" s="223">
        <f t="shared" si="31"/>
        <v>0</v>
      </c>
    </row>
    <row r="107" spans="1:11" ht="12" customHeight="1">
      <c r="A107" s="11" t="s">
        <v>63</v>
      </c>
      <c r="B107" s="52" t="s">
        <v>297</v>
      </c>
      <c r="C107" s="612"/>
      <c r="D107" s="195"/>
      <c r="E107" s="129"/>
      <c r="F107" s="129"/>
      <c r="G107" s="129"/>
      <c r="H107" s="129"/>
      <c r="I107" s="129"/>
      <c r="J107" s="277">
        <f t="shared" si="30"/>
        <v>0</v>
      </c>
      <c r="K107" s="223">
        <f t="shared" si="31"/>
        <v>0</v>
      </c>
    </row>
    <row r="108" spans="1:11" ht="12" customHeight="1">
      <c r="A108" s="11" t="s">
        <v>70</v>
      </c>
      <c r="B108" s="52" t="s">
        <v>296</v>
      </c>
      <c r="C108" s="612"/>
      <c r="D108" s="195"/>
      <c r="E108" s="129"/>
      <c r="F108" s="129"/>
      <c r="G108" s="129"/>
      <c r="H108" s="129"/>
      <c r="I108" s="129"/>
      <c r="J108" s="277">
        <f t="shared" si="30"/>
        <v>0</v>
      </c>
      <c r="K108" s="223">
        <f t="shared" si="31"/>
        <v>0</v>
      </c>
    </row>
    <row r="109" spans="1:11" ht="12" customHeight="1">
      <c r="A109" s="11" t="s">
        <v>71</v>
      </c>
      <c r="B109" s="50" t="s">
        <v>233</v>
      </c>
      <c r="C109" s="612"/>
      <c r="D109" s="195"/>
      <c r="E109" s="129"/>
      <c r="F109" s="129"/>
      <c r="G109" s="129"/>
      <c r="H109" s="129"/>
      <c r="I109" s="129"/>
      <c r="J109" s="277">
        <f t="shared" si="30"/>
        <v>0</v>
      </c>
      <c r="K109" s="223">
        <f t="shared" si="31"/>
        <v>0</v>
      </c>
    </row>
    <row r="110" spans="1:11" ht="12" customHeight="1">
      <c r="A110" s="11" t="s">
        <v>72</v>
      </c>
      <c r="B110" s="51" t="s">
        <v>234</v>
      </c>
      <c r="C110" s="612"/>
      <c r="D110" s="195"/>
      <c r="E110" s="129"/>
      <c r="F110" s="129"/>
      <c r="G110" s="129"/>
      <c r="H110" s="129"/>
      <c r="I110" s="129"/>
      <c r="J110" s="277">
        <f t="shared" si="30"/>
        <v>0</v>
      </c>
      <c r="K110" s="223">
        <f t="shared" si="31"/>
        <v>0</v>
      </c>
    </row>
    <row r="111" spans="1:11" ht="20.25" customHeight="1">
      <c r="A111" s="11" t="s">
        <v>73</v>
      </c>
      <c r="B111" s="51" t="s">
        <v>235</v>
      </c>
      <c r="C111" s="612"/>
      <c r="D111" s="195"/>
      <c r="E111" s="129"/>
      <c r="F111" s="129"/>
      <c r="G111" s="129"/>
      <c r="H111" s="129"/>
      <c r="I111" s="129"/>
      <c r="J111" s="277">
        <f t="shared" si="30"/>
        <v>0</v>
      </c>
      <c r="K111" s="223">
        <f t="shared" si="31"/>
        <v>0</v>
      </c>
    </row>
    <row r="112" spans="1:11" ht="12" customHeight="1">
      <c r="A112" s="11" t="s">
        <v>75</v>
      </c>
      <c r="B112" s="50" t="s">
        <v>236</v>
      </c>
      <c r="C112" s="612">
        <v>405157</v>
      </c>
      <c r="D112" s="195">
        <v>4869</v>
      </c>
      <c r="E112" s="129">
        <v>23393</v>
      </c>
      <c r="F112" s="129">
        <v>-6335</v>
      </c>
      <c r="G112" s="129"/>
      <c r="H112" s="129"/>
      <c r="I112" s="129"/>
      <c r="J112" s="277">
        <f t="shared" si="30"/>
        <v>21927</v>
      </c>
      <c r="K112" s="223">
        <f t="shared" si="31"/>
        <v>427084</v>
      </c>
    </row>
    <row r="113" spans="1:11" ht="12" customHeight="1">
      <c r="A113" s="11" t="s">
        <v>104</v>
      </c>
      <c r="B113" s="50" t="s">
        <v>237</v>
      </c>
      <c r="C113" s="612"/>
      <c r="D113" s="195"/>
      <c r="E113" s="129"/>
      <c r="F113" s="129"/>
      <c r="G113" s="129"/>
      <c r="H113" s="129"/>
      <c r="I113" s="129"/>
      <c r="J113" s="277">
        <f t="shared" si="30"/>
        <v>0</v>
      </c>
      <c r="K113" s="223">
        <f t="shared" si="31"/>
        <v>0</v>
      </c>
    </row>
    <row r="114" spans="1:11" ht="12" customHeight="1">
      <c r="A114" s="11" t="s">
        <v>231</v>
      </c>
      <c r="B114" s="51" t="s">
        <v>238</v>
      </c>
      <c r="C114" s="612"/>
      <c r="D114" s="195"/>
      <c r="E114" s="129"/>
      <c r="F114" s="129"/>
      <c r="G114" s="129"/>
      <c r="H114" s="129"/>
      <c r="I114" s="129"/>
      <c r="J114" s="277">
        <f t="shared" si="30"/>
        <v>0</v>
      </c>
      <c r="K114" s="223">
        <f t="shared" si="31"/>
        <v>0</v>
      </c>
    </row>
    <row r="115" spans="1:11" ht="12" customHeight="1">
      <c r="A115" s="10" t="s">
        <v>232</v>
      </c>
      <c r="B115" s="52" t="s">
        <v>239</v>
      </c>
      <c r="C115" s="612"/>
      <c r="D115" s="195"/>
      <c r="E115" s="129"/>
      <c r="F115" s="129"/>
      <c r="G115" s="129"/>
      <c r="H115" s="129"/>
      <c r="I115" s="129"/>
      <c r="J115" s="277">
        <f t="shared" si="30"/>
        <v>0</v>
      </c>
      <c r="K115" s="223">
        <f t="shared" si="31"/>
        <v>0</v>
      </c>
    </row>
    <row r="116" spans="1:11" ht="12" customHeight="1">
      <c r="A116" s="11" t="s">
        <v>294</v>
      </c>
      <c r="B116" s="52" t="s">
        <v>240</v>
      </c>
      <c r="C116" s="612"/>
      <c r="D116" s="195"/>
      <c r="E116" s="129"/>
      <c r="F116" s="129"/>
      <c r="G116" s="129"/>
      <c r="H116" s="129"/>
      <c r="I116" s="129"/>
      <c r="J116" s="277">
        <f t="shared" si="30"/>
        <v>0</v>
      </c>
      <c r="K116" s="223">
        <f t="shared" si="31"/>
        <v>0</v>
      </c>
    </row>
    <row r="117" spans="1:11" ht="12" customHeight="1">
      <c r="A117" s="13" t="s">
        <v>295</v>
      </c>
      <c r="B117" s="52" t="s">
        <v>241</v>
      </c>
      <c r="C117" s="612">
        <v>136212</v>
      </c>
      <c r="D117" s="195">
        <v>13398</v>
      </c>
      <c r="E117" s="129">
        <v>3420</v>
      </c>
      <c r="F117" s="129">
        <v>-790</v>
      </c>
      <c r="G117" s="129"/>
      <c r="H117" s="129"/>
      <c r="I117" s="129"/>
      <c r="J117" s="277">
        <f t="shared" si="30"/>
        <v>16028</v>
      </c>
      <c r="K117" s="223">
        <f t="shared" si="31"/>
        <v>152240</v>
      </c>
    </row>
    <row r="118" spans="1:11" ht="12" customHeight="1">
      <c r="A118" s="11" t="s">
        <v>299</v>
      </c>
      <c r="B118" s="8" t="s">
        <v>33</v>
      </c>
      <c r="C118" s="611">
        <v>39032</v>
      </c>
      <c r="D118" s="194">
        <v>-1878</v>
      </c>
      <c r="E118" s="127">
        <v>1906</v>
      </c>
      <c r="F118" s="127">
        <v>-1976</v>
      </c>
      <c r="G118" s="127"/>
      <c r="H118" s="127"/>
      <c r="I118" s="127"/>
      <c r="J118" s="276">
        <f t="shared" si="30"/>
        <v>-1948</v>
      </c>
      <c r="K118" s="222">
        <f t="shared" si="31"/>
        <v>37084</v>
      </c>
    </row>
    <row r="119" spans="1:11" ht="12" customHeight="1">
      <c r="A119" s="11" t="s">
        <v>300</v>
      </c>
      <c r="B119" s="5" t="s">
        <v>302</v>
      </c>
      <c r="C119" s="611"/>
      <c r="D119" s="194"/>
      <c r="E119" s="127"/>
      <c r="F119" s="127"/>
      <c r="G119" s="127"/>
      <c r="H119" s="127"/>
      <c r="I119" s="127"/>
      <c r="J119" s="276">
        <f t="shared" si="30"/>
        <v>0</v>
      </c>
      <c r="K119" s="222">
        <f t="shared" si="31"/>
        <v>0</v>
      </c>
    </row>
    <row r="120" spans="1:11" ht="12" customHeight="1" thickBot="1">
      <c r="A120" s="15" t="s">
        <v>301</v>
      </c>
      <c r="B120" s="177" t="s">
        <v>303</v>
      </c>
      <c r="C120" s="613">
        <v>39032</v>
      </c>
      <c r="D120" s="609">
        <v>-1878</v>
      </c>
      <c r="E120" s="186">
        <v>1906</v>
      </c>
      <c r="F120" s="186">
        <v>-1976</v>
      </c>
      <c r="G120" s="186"/>
      <c r="H120" s="186"/>
      <c r="I120" s="186"/>
      <c r="J120" s="278">
        <f t="shared" si="30"/>
        <v>-1948</v>
      </c>
      <c r="K120" s="227">
        <f t="shared" si="31"/>
        <v>37084</v>
      </c>
    </row>
    <row r="121" spans="1:11" ht="12" customHeight="1" thickBot="1">
      <c r="A121" s="175" t="s">
        <v>4</v>
      </c>
      <c r="B121" s="176" t="s">
        <v>242</v>
      </c>
      <c r="C121" s="614">
        <f>+C122+C124+C126</f>
        <v>409980</v>
      </c>
      <c r="D121" s="192">
        <f aca="true" t="shared" si="32" ref="D121:K121">+D122+D124+D126</f>
        <v>-3532</v>
      </c>
      <c r="E121" s="187">
        <f t="shared" si="32"/>
        <v>4700</v>
      </c>
      <c r="F121" s="187">
        <f t="shared" si="32"/>
        <v>32261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33429</v>
      </c>
      <c r="K121" s="182">
        <f t="shared" si="32"/>
        <v>443409</v>
      </c>
    </row>
    <row r="122" spans="1:11" ht="12" customHeight="1">
      <c r="A122" s="12" t="s">
        <v>64</v>
      </c>
      <c r="B122" s="5" t="s">
        <v>119</v>
      </c>
      <c r="C122" s="615">
        <v>393991</v>
      </c>
      <c r="D122" s="193">
        <v>-3532</v>
      </c>
      <c r="E122" s="193"/>
      <c r="F122" s="193">
        <v>4560</v>
      </c>
      <c r="G122" s="193"/>
      <c r="H122" s="193"/>
      <c r="I122" s="128"/>
      <c r="J122" s="167">
        <f aca="true" t="shared" si="33" ref="J122:J134">D122+E122+F122+G122+H122+I122</f>
        <v>1028</v>
      </c>
      <c r="K122" s="166">
        <f aca="true" t="shared" si="34" ref="K122:K134">C122+J122</f>
        <v>395019</v>
      </c>
    </row>
    <row r="123" spans="1:11" ht="12" customHeight="1">
      <c r="A123" s="12" t="s">
        <v>65</v>
      </c>
      <c r="B123" s="9" t="s">
        <v>246</v>
      </c>
      <c r="C123" s="615">
        <v>389591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389591</v>
      </c>
    </row>
    <row r="124" spans="1:11" ht="12" customHeight="1">
      <c r="A124" s="12" t="s">
        <v>66</v>
      </c>
      <c r="B124" s="9" t="s">
        <v>105</v>
      </c>
      <c r="C124" s="611">
        <v>6800</v>
      </c>
      <c r="D124" s="194"/>
      <c r="E124" s="194">
        <v>4700</v>
      </c>
      <c r="F124" s="194">
        <v>1590</v>
      </c>
      <c r="G124" s="194"/>
      <c r="H124" s="194"/>
      <c r="I124" s="127"/>
      <c r="J124" s="276">
        <f t="shared" si="33"/>
        <v>6290</v>
      </c>
      <c r="K124" s="222">
        <f t="shared" si="34"/>
        <v>13090</v>
      </c>
    </row>
    <row r="125" spans="1:11" ht="12" customHeight="1">
      <c r="A125" s="12" t="s">
        <v>67</v>
      </c>
      <c r="B125" s="9" t="s">
        <v>247</v>
      </c>
      <c r="C125" s="611"/>
      <c r="D125" s="194"/>
      <c r="E125" s="194"/>
      <c r="F125" s="194"/>
      <c r="G125" s="194"/>
      <c r="H125" s="194"/>
      <c r="I125" s="127"/>
      <c r="J125" s="276">
        <f t="shared" si="33"/>
        <v>0</v>
      </c>
      <c r="K125" s="222">
        <f t="shared" si="34"/>
        <v>0</v>
      </c>
    </row>
    <row r="126" spans="1:11" ht="12" customHeight="1">
      <c r="A126" s="12" t="s">
        <v>68</v>
      </c>
      <c r="B126" s="71" t="s">
        <v>121</v>
      </c>
      <c r="C126" s="611">
        <v>9189</v>
      </c>
      <c r="D126" s="194"/>
      <c r="E126" s="194"/>
      <c r="F126" s="194">
        <v>26111</v>
      </c>
      <c r="G126" s="194"/>
      <c r="H126" s="194"/>
      <c r="I126" s="127"/>
      <c r="J126" s="276">
        <f t="shared" si="33"/>
        <v>26111</v>
      </c>
      <c r="K126" s="222">
        <f t="shared" si="34"/>
        <v>35300</v>
      </c>
    </row>
    <row r="127" spans="1:11" ht="12" customHeight="1">
      <c r="A127" s="12" t="s">
        <v>74</v>
      </c>
      <c r="B127" s="70" t="s">
        <v>287</v>
      </c>
      <c r="C127" s="611"/>
      <c r="D127" s="194"/>
      <c r="E127" s="194"/>
      <c r="F127" s="194"/>
      <c r="G127" s="194"/>
      <c r="H127" s="194"/>
      <c r="I127" s="127"/>
      <c r="J127" s="276">
        <f t="shared" si="33"/>
        <v>0</v>
      </c>
      <c r="K127" s="222">
        <f t="shared" si="34"/>
        <v>0</v>
      </c>
    </row>
    <row r="128" spans="1:11" ht="12" customHeight="1">
      <c r="A128" s="12" t="s">
        <v>76</v>
      </c>
      <c r="B128" s="135" t="s">
        <v>252</v>
      </c>
      <c r="C128" s="611"/>
      <c r="D128" s="194"/>
      <c r="E128" s="194"/>
      <c r="F128" s="194"/>
      <c r="G128" s="194"/>
      <c r="H128" s="194"/>
      <c r="I128" s="127"/>
      <c r="J128" s="276">
        <f t="shared" si="33"/>
        <v>0</v>
      </c>
      <c r="K128" s="222">
        <f t="shared" si="34"/>
        <v>0</v>
      </c>
    </row>
    <row r="129" spans="1:11" ht="15">
      <c r="A129" s="12" t="s">
        <v>106</v>
      </c>
      <c r="B129" s="51" t="s">
        <v>235</v>
      </c>
      <c r="C129" s="611"/>
      <c r="D129" s="194"/>
      <c r="E129" s="194"/>
      <c r="F129" s="194"/>
      <c r="G129" s="194"/>
      <c r="H129" s="194"/>
      <c r="I129" s="127"/>
      <c r="J129" s="276">
        <f t="shared" si="33"/>
        <v>0</v>
      </c>
      <c r="K129" s="222">
        <f t="shared" si="34"/>
        <v>0</v>
      </c>
    </row>
    <row r="130" spans="1:11" ht="12" customHeight="1">
      <c r="A130" s="12" t="s">
        <v>107</v>
      </c>
      <c r="B130" s="51" t="s">
        <v>251</v>
      </c>
      <c r="C130" s="611">
        <v>5457</v>
      </c>
      <c r="D130" s="194"/>
      <c r="E130" s="194"/>
      <c r="F130" s="194"/>
      <c r="G130" s="194"/>
      <c r="H130" s="194"/>
      <c r="I130" s="127"/>
      <c r="J130" s="276">
        <f t="shared" si="33"/>
        <v>0</v>
      </c>
      <c r="K130" s="222">
        <f t="shared" si="34"/>
        <v>5457</v>
      </c>
    </row>
    <row r="131" spans="1:11" ht="12" customHeight="1">
      <c r="A131" s="12" t="s">
        <v>108</v>
      </c>
      <c r="B131" s="51" t="s">
        <v>250</v>
      </c>
      <c r="C131" s="611"/>
      <c r="D131" s="194"/>
      <c r="E131" s="194"/>
      <c r="F131" s="194"/>
      <c r="G131" s="194"/>
      <c r="H131" s="194"/>
      <c r="I131" s="127"/>
      <c r="J131" s="276">
        <f t="shared" si="33"/>
        <v>0</v>
      </c>
      <c r="K131" s="222">
        <f t="shared" si="34"/>
        <v>0</v>
      </c>
    </row>
    <row r="132" spans="1:11" ht="12" customHeight="1">
      <c r="A132" s="12" t="s">
        <v>243</v>
      </c>
      <c r="B132" s="51" t="s">
        <v>238</v>
      </c>
      <c r="C132" s="611"/>
      <c r="D132" s="194"/>
      <c r="E132" s="194"/>
      <c r="F132" s="194"/>
      <c r="G132" s="194"/>
      <c r="H132" s="194"/>
      <c r="I132" s="127"/>
      <c r="J132" s="276">
        <f t="shared" si="33"/>
        <v>0</v>
      </c>
      <c r="K132" s="222">
        <f t="shared" si="34"/>
        <v>0</v>
      </c>
    </row>
    <row r="133" spans="1:11" ht="12" customHeight="1">
      <c r="A133" s="12" t="s">
        <v>244</v>
      </c>
      <c r="B133" s="51" t="s">
        <v>249</v>
      </c>
      <c r="C133" s="611"/>
      <c r="D133" s="194"/>
      <c r="E133" s="194"/>
      <c r="F133" s="194"/>
      <c r="G133" s="194"/>
      <c r="H133" s="194"/>
      <c r="I133" s="127"/>
      <c r="J133" s="276">
        <f t="shared" si="33"/>
        <v>0</v>
      </c>
      <c r="K133" s="222">
        <f t="shared" si="34"/>
        <v>0</v>
      </c>
    </row>
    <row r="134" spans="1:11" ht="15.75" thickBot="1">
      <c r="A134" s="10" t="s">
        <v>245</v>
      </c>
      <c r="B134" s="51" t="s">
        <v>248</v>
      </c>
      <c r="C134" s="612">
        <v>3732</v>
      </c>
      <c r="D134" s="195"/>
      <c r="E134" s="195"/>
      <c r="F134" s="195">
        <v>26111</v>
      </c>
      <c r="G134" s="195"/>
      <c r="H134" s="195"/>
      <c r="I134" s="129"/>
      <c r="J134" s="277">
        <f t="shared" si="33"/>
        <v>26111</v>
      </c>
      <c r="K134" s="223">
        <f t="shared" si="34"/>
        <v>29843</v>
      </c>
    </row>
    <row r="135" spans="1:11" ht="12" customHeight="1" thickBot="1">
      <c r="A135" s="17" t="s">
        <v>5</v>
      </c>
      <c r="B135" s="47" t="s">
        <v>304</v>
      </c>
      <c r="C135" s="616">
        <f>+C100+C121</f>
        <v>1108904</v>
      </c>
      <c r="D135" s="192">
        <f aca="true" t="shared" si="35" ref="D135:K135">+D100+D121</f>
        <v>20188</v>
      </c>
      <c r="E135" s="192">
        <f t="shared" si="35"/>
        <v>27775</v>
      </c>
      <c r="F135" s="192">
        <f t="shared" si="35"/>
        <v>25344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73307</v>
      </c>
      <c r="K135" s="68">
        <f t="shared" si="35"/>
        <v>1182211</v>
      </c>
    </row>
    <row r="136" spans="1:11" ht="12" customHeight="1" thickBot="1">
      <c r="A136" s="17" t="s">
        <v>6</v>
      </c>
      <c r="B136" s="47" t="s">
        <v>369</v>
      </c>
      <c r="C136" s="616">
        <f>+C137+C138+C139</f>
        <v>0</v>
      </c>
      <c r="D136" s="192">
        <f aca="true" t="shared" si="36" ref="D136:K1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312</v>
      </c>
      <c r="C137" s="611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>
      <c r="A138" s="12" t="s">
        <v>153</v>
      </c>
      <c r="B138" s="9" t="s">
        <v>313</v>
      </c>
      <c r="C138" s="611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>
      <c r="A139" s="10" t="s">
        <v>154</v>
      </c>
      <c r="B139" s="9" t="s">
        <v>314</v>
      </c>
      <c r="C139" s="611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>
      <c r="A140" s="17" t="s">
        <v>7</v>
      </c>
      <c r="B140" s="47" t="s">
        <v>306</v>
      </c>
      <c r="C140" s="616">
        <f>SUM(C141:C146)</f>
        <v>0</v>
      </c>
      <c r="D140" s="192">
        <f aca="true" t="shared" si="37" ref="D140:K140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315</v>
      </c>
      <c r="C141" s="611"/>
      <c r="D141" s="194"/>
      <c r="E141" s="194"/>
      <c r="F141" s="194"/>
      <c r="G141" s="194"/>
      <c r="H141" s="194"/>
      <c r="I141" s="127"/>
      <c r="J141" s="276">
        <f aca="true" t="shared" si="38" ref="J141:J146">D141+E141+F141+G141+H141+I141</f>
        <v>0</v>
      </c>
      <c r="K141" s="222">
        <f aca="true" t="shared" si="39" ref="K141:K146">C141+J141</f>
        <v>0</v>
      </c>
    </row>
    <row r="142" spans="1:11" ht="12" customHeight="1">
      <c r="A142" s="12" t="s">
        <v>52</v>
      </c>
      <c r="B142" s="6" t="s">
        <v>307</v>
      </c>
      <c r="C142" s="611"/>
      <c r="D142" s="194"/>
      <c r="E142" s="194"/>
      <c r="F142" s="194"/>
      <c r="G142" s="194"/>
      <c r="H142" s="194"/>
      <c r="I142" s="127"/>
      <c r="J142" s="276">
        <f t="shared" si="38"/>
        <v>0</v>
      </c>
      <c r="K142" s="222">
        <f t="shared" si="39"/>
        <v>0</v>
      </c>
    </row>
    <row r="143" spans="1:11" ht="12" customHeight="1">
      <c r="A143" s="12" t="s">
        <v>53</v>
      </c>
      <c r="B143" s="6" t="s">
        <v>308</v>
      </c>
      <c r="C143" s="611"/>
      <c r="D143" s="194"/>
      <c r="E143" s="194"/>
      <c r="F143" s="194"/>
      <c r="G143" s="194"/>
      <c r="H143" s="194"/>
      <c r="I143" s="127"/>
      <c r="J143" s="276">
        <f t="shared" si="38"/>
        <v>0</v>
      </c>
      <c r="K143" s="222">
        <f t="shared" si="39"/>
        <v>0</v>
      </c>
    </row>
    <row r="144" spans="1:11" ht="12" customHeight="1">
      <c r="A144" s="12" t="s">
        <v>93</v>
      </c>
      <c r="B144" s="6" t="s">
        <v>309</v>
      </c>
      <c r="C144" s="611"/>
      <c r="D144" s="194"/>
      <c r="E144" s="194"/>
      <c r="F144" s="194"/>
      <c r="G144" s="194"/>
      <c r="H144" s="194"/>
      <c r="I144" s="127"/>
      <c r="J144" s="276">
        <f t="shared" si="38"/>
        <v>0</v>
      </c>
      <c r="K144" s="222">
        <f t="shared" si="39"/>
        <v>0</v>
      </c>
    </row>
    <row r="145" spans="1:11" ht="12" customHeight="1">
      <c r="A145" s="12" t="s">
        <v>94</v>
      </c>
      <c r="B145" s="6" t="s">
        <v>310</v>
      </c>
      <c r="C145" s="612"/>
      <c r="D145" s="194"/>
      <c r="E145" s="194"/>
      <c r="F145" s="194"/>
      <c r="G145" s="194"/>
      <c r="H145" s="194"/>
      <c r="I145" s="127"/>
      <c r="J145" s="276">
        <f t="shared" si="38"/>
        <v>0</v>
      </c>
      <c r="K145" s="222">
        <f t="shared" si="39"/>
        <v>0</v>
      </c>
    </row>
    <row r="146" spans="1:11" ht="12" customHeight="1" thickBot="1">
      <c r="A146" s="10" t="s">
        <v>95</v>
      </c>
      <c r="B146" s="6" t="s">
        <v>311</v>
      </c>
      <c r="C146" s="613"/>
      <c r="D146" s="194"/>
      <c r="E146" s="194"/>
      <c r="F146" s="194"/>
      <c r="G146" s="194"/>
      <c r="H146" s="194"/>
      <c r="I146" s="127"/>
      <c r="J146" s="276">
        <f t="shared" si="38"/>
        <v>0</v>
      </c>
      <c r="K146" s="222">
        <f t="shared" si="39"/>
        <v>0</v>
      </c>
    </row>
    <row r="147" spans="1:11" ht="12" customHeight="1" thickBot="1">
      <c r="A147" s="17" t="s">
        <v>8</v>
      </c>
      <c r="B147" s="47" t="s">
        <v>319</v>
      </c>
      <c r="C147" s="617">
        <f>+C148+C149+C150+C151</f>
        <v>943</v>
      </c>
      <c r="D147" s="196">
        <f aca="true" t="shared" si="40" ref="D147:K147">+D148+D149+D150+D151</f>
        <v>-100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-100</v>
      </c>
      <c r="K147" s="165">
        <f t="shared" si="40"/>
        <v>843</v>
      </c>
    </row>
    <row r="148" spans="1:11" ht="12" customHeight="1">
      <c r="A148" s="12" t="s">
        <v>54</v>
      </c>
      <c r="B148" s="6" t="s">
        <v>253</v>
      </c>
      <c r="C148" s="611"/>
      <c r="D148" s="194"/>
      <c r="E148" s="194"/>
      <c r="F148" s="194"/>
      <c r="G148" s="194"/>
      <c r="H148" s="194"/>
      <c r="I148" s="127"/>
      <c r="J148" s="276">
        <f>D148+E148+F148+G148+H148+I148</f>
        <v>0</v>
      </c>
      <c r="K148" s="222">
        <f>C148+J148</f>
        <v>0</v>
      </c>
    </row>
    <row r="149" spans="1:11" ht="12" customHeight="1">
      <c r="A149" s="12" t="s">
        <v>55</v>
      </c>
      <c r="B149" s="6" t="s">
        <v>254</v>
      </c>
      <c r="C149" s="611"/>
      <c r="D149" s="194"/>
      <c r="E149" s="194"/>
      <c r="F149" s="194"/>
      <c r="G149" s="194"/>
      <c r="H149" s="194"/>
      <c r="I149" s="127"/>
      <c r="J149" s="276">
        <f>D149+E149+F149+G149+H149+I149</f>
        <v>0</v>
      </c>
      <c r="K149" s="222">
        <f>C149+J149</f>
        <v>0</v>
      </c>
    </row>
    <row r="150" spans="1:11" ht="12" customHeight="1" thickBot="1">
      <c r="A150" s="12" t="s">
        <v>170</v>
      </c>
      <c r="B150" s="6" t="s">
        <v>320</v>
      </c>
      <c r="C150" s="612"/>
      <c r="D150" s="194"/>
      <c r="E150" s="194"/>
      <c r="F150" s="194"/>
      <c r="G150" s="194"/>
      <c r="H150" s="194"/>
      <c r="I150" s="127"/>
      <c r="J150" s="276">
        <f>D150+E150+F150+G150+H150+I150</f>
        <v>0</v>
      </c>
      <c r="K150" s="222">
        <f>C150+J150</f>
        <v>0</v>
      </c>
    </row>
    <row r="151" spans="1:11" ht="12" customHeight="1" thickBot="1">
      <c r="A151" s="10" t="s">
        <v>171</v>
      </c>
      <c r="B151" s="4" t="s">
        <v>272</v>
      </c>
      <c r="C151" s="618">
        <v>943</v>
      </c>
      <c r="D151" s="194">
        <v>-100</v>
      </c>
      <c r="E151" s="194"/>
      <c r="F151" s="194"/>
      <c r="G151" s="194"/>
      <c r="H151" s="194"/>
      <c r="I151" s="127"/>
      <c r="J151" s="276">
        <f>D151+E151+F151+G151+H151+I151</f>
        <v>-100</v>
      </c>
      <c r="K151" s="222">
        <f>C151+J151</f>
        <v>843</v>
      </c>
    </row>
    <row r="152" spans="1:11" ht="12" customHeight="1" thickBot="1">
      <c r="A152" s="17" t="s">
        <v>9</v>
      </c>
      <c r="B152" s="47" t="s">
        <v>321</v>
      </c>
      <c r="C152" s="619">
        <f>SUM(C153:C157)</f>
        <v>0</v>
      </c>
      <c r="D152" s="197">
        <f aca="true" t="shared" si="41" ref="D152:K152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1" ht="12" customHeight="1">
      <c r="A153" s="12" t="s">
        <v>56</v>
      </c>
      <c r="B153" s="6" t="s">
        <v>316</v>
      </c>
      <c r="C153" s="611"/>
      <c r="D153" s="194"/>
      <c r="E153" s="194"/>
      <c r="F153" s="194"/>
      <c r="G153" s="194"/>
      <c r="H153" s="194"/>
      <c r="I153" s="127"/>
      <c r="J153" s="276">
        <f aca="true" t="shared" si="42" ref="J153:J159">D153+E153+F153+G153+H153+I153</f>
        <v>0</v>
      </c>
      <c r="K153" s="222">
        <f aca="true" t="shared" si="43" ref="K153:K159">C153+J153</f>
        <v>0</v>
      </c>
    </row>
    <row r="154" spans="1:11" ht="12" customHeight="1">
      <c r="A154" s="12" t="s">
        <v>57</v>
      </c>
      <c r="B154" s="6" t="s">
        <v>323</v>
      </c>
      <c r="C154" s="611"/>
      <c r="D154" s="194"/>
      <c r="E154" s="194"/>
      <c r="F154" s="194"/>
      <c r="G154" s="194"/>
      <c r="H154" s="194"/>
      <c r="I154" s="127"/>
      <c r="J154" s="276">
        <f t="shared" si="42"/>
        <v>0</v>
      </c>
      <c r="K154" s="222">
        <f t="shared" si="43"/>
        <v>0</v>
      </c>
    </row>
    <row r="155" spans="1:11" ht="12" customHeight="1">
      <c r="A155" s="12" t="s">
        <v>182</v>
      </c>
      <c r="B155" s="6" t="s">
        <v>318</v>
      </c>
      <c r="C155" s="611"/>
      <c r="D155" s="194"/>
      <c r="E155" s="194"/>
      <c r="F155" s="194"/>
      <c r="G155" s="194"/>
      <c r="H155" s="194"/>
      <c r="I155" s="127"/>
      <c r="J155" s="276">
        <f t="shared" si="42"/>
        <v>0</v>
      </c>
      <c r="K155" s="222">
        <f t="shared" si="43"/>
        <v>0</v>
      </c>
    </row>
    <row r="156" spans="1:11" ht="12" customHeight="1">
      <c r="A156" s="12" t="s">
        <v>183</v>
      </c>
      <c r="B156" s="6" t="s">
        <v>324</v>
      </c>
      <c r="C156" s="611"/>
      <c r="D156" s="194"/>
      <c r="E156" s="194"/>
      <c r="F156" s="194"/>
      <c r="G156" s="194"/>
      <c r="H156" s="194"/>
      <c r="I156" s="127"/>
      <c r="J156" s="276">
        <f t="shared" si="42"/>
        <v>0</v>
      </c>
      <c r="K156" s="222">
        <f t="shared" si="43"/>
        <v>0</v>
      </c>
    </row>
    <row r="157" spans="1:11" ht="12" customHeight="1" thickBot="1">
      <c r="A157" s="12" t="s">
        <v>322</v>
      </c>
      <c r="B157" s="6" t="s">
        <v>325</v>
      </c>
      <c r="C157" s="611"/>
      <c r="D157" s="194"/>
      <c r="E157" s="195"/>
      <c r="F157" s="195"/>
      <c r="G157" s="195"/>
      <c r="H157" s="195"/>
      <c r="I157" s="129"/>
      <c r="J157" s="277">
        <f t="shared" si="42"/>
        <v>0</v>
      </c>
      <c r="K157" s="223">
        <f t="shared" si="43"/>
        <v>0</v>
      </c>
    </row>
    <row r="158" spans="1:11" ht="12" customHeight="1" thickBot="1">
      <c r="A158" s="17" t="s">
        <v>10</v>
      </c>
      <c r="B158" s="47" t="s">
        <v>326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1" ht="12" customHeight="1" thickBot="1">
      <c r="A159" s="17" t="s">
        <v>11</v>
      </c>
      <c r="B159" s="47" t="s">
        <v>327</v>
      </c>
      <c r="C159" s="189"/>
      <c r="D159" s="198"/>
      <c r="E159" s="297"/>
      <c r="F159" s="297"/>
      <c r="G159" s="297"/>
      <c r="H159" s="297"/>
      <c r="I159" s="249"/>
      <c r="J159" s="279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329</v>
      </c>
      <c r="C160" s="620">
        <f>+C136+C140+C147+C152+C158+C159</f>
        <v>943</v>
      </c>
      <c r="D160" s="199">
        <f aca="true" t="shared" si="44" ref="D160:K160">+D136+D140+D147+D152+D158+D159</f>
        <v>-100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-100</v>
      </c>
      <c r="K160" s="184">
        <f t="shared" si="44"/>
        <v>843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328</v>
      </c>
      <c r="C161" s="620">
        <f>+C135+C160</f>
        <v>1109847</v>
      </c>
      <c r="D161" s="199">
        <f aca="true" t="shared" si="45" ref="D161:K161">+D135+D160</f>
        <v>20088</v>
      </c>
      <c r="E161" s="199">
        <f t="shared" si="45"/>
        <v>27775</v>
      </c>
      <c r="F161" s="199">
        <f t="shared" si="45"/>
        <v>25344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73207</v>
      </c>
      <c r="K161" s="184">
        <f t="shared" si="45"/>
        <v>1183054</v>
      </c>
    </row>
    <row r="162" spans="3:11" ht="13.5" customHeight="1">
      <c r="C162" s="410">
        <f>C93-C161</f>
        <v>-129187</v>
      </c>
      <c r="D162" s="411"/>
      <c r="E162" s="411"/>
      <c r="F162" s="411"/>
      <c r="G162" s="411"/>
      <c r="H162" s="411"/>
      <c r="I162" s="411"/>
      <c r="J162" s="411"/>
      <c r="K162" s="412">
        <f>K93-K161</f>
        <v>65118</v>
      </c>
    </row>
    <row r="163" spans="1:11" ht="15">
      <c r="A163" s="659" t="s">
        <v>255</v>
      </c>
      <c r="B163" s="659"/>
      <c r="C163" s="659"/>
      <c r="D163" s="659"/>
      <c r="E163" s="659"/>
      <c r="F163" s="659"/>
      <c r="G163" s="659"/>
      <c r="H163" s="659"/>
      <c r="I163" s="659"/>
      <c r="J163" s="659"/>
      <c r="K163" s="659"/>
    </row>
    <row r="164" spans="1:11" ht="15" customHeight="1" thickBot="1">
      <c r="A164" s="650" t="s">
        <v>83</v>
      </c>
      <c r="B164" s="650"/>
      <c r="C164" s="74"/>
      <c r="K164" s="74" t="str">
        <f>K96</f>
        <v>ezer forintban!</v>
      </c>
    </row>
    <row r="165" spans="1:11" ht="25.5" customHeight="1" thickBot="1">
      <c r="A165" s="17">
        <v>1</v>
      </c>
      <c r="B165" s="22" t="s">
        <v>330</v>
      </c>
      <c r="C165" s="191">
        <f>+C68-C135</f>
        <v>-438570</v>
      </c>
      <c r="D165" s="126">
        <f aca="true" t="shared" si="46" ref="D165:K165">+D68-D135</f>
        <v>4989</v>
      </c>
      <c r="E165" s="126">
        <f t="shared" si="46"/>
        <v>-23534</v>
      </c>
      <c r="F165" s="126">
        <f t="shared" si="46"/>
        <v>13882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-4663</v>
      </c>
      <c r="K165" s="68">
        <f t="shared" si="46"/>
        <v>-443233</v>
      </c>
    </row>
    <row r="166" spans="1:11" ht="32.25" customHeight="1" thickBot="1">
      <c r="A166" s="17" t="s">
        <v>4</v>
      </c>
      <c r="B166" s="22" t="s">
        <v>336</v>
      </c>
      <c r="C166" s="126">
        <f>+C92-C160</f>
        <v>309383</v>
      </c>
      <c r="D166" s="126">
        <f aca="true" t="shared" si="47" ref="D166:K166">+D92-D160</f>
        <v>100</v>
      </c>
      <c r="E166" s="126">
        <f t="shared" si="47"/>
        <v>0</v>
      </c>
      <c r="F166" s="126">
        <f t="shared" si="47"/>
        <v>198868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198968</v>
      </c>
      <c r="K166" s="68">
        <f t="shared" si="47"/>
        <v>508351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zoomScale="120" zoomScaleNormal="120" zoomScaleSheetLayoutView="100" workbookViewId="0" topLeftCell="A136">
      <selection activeCell="F123" sqref="F123"/>
    </sheetView>
  </sheetViews>
  <sheetFormatPr defaultColWidth="9.375" defaultRowHeight="12.75"/>
  <cols>
    <col min="1" max="1" width="7.50390625" style="115" customWidth="1"/>
    <col min="2" max="2" width="59.625" style="115" customWidth="1"/>
    <col min="3" max="3" width="14.75390625" style="116" customWidth="1"/>
    <col min="4" max="11" width="14.75390625" style="136" customWidth="1"/>
    <col min="12" max="16384" width="9.375" style="136" customWidth="1"/>
  </cols>
  <sheetData>
    <row r="1" spans="1:11" ht="15">
      <c r="A1" s="303"/>
      <c r="B1" s="664" t="str">
        <f>CONCATENATE("1.4. melléklet ",RM_ALAPADATOK!A7," ",RM_ALAPADATOK!B7," ",RM_ALAPADATOK!C7," ",RM_ALAPADATOK!D7," ",RM_ALAPADATOK!E7," ",RM_ALAPADATOK!F7," ",RM_ALAPADATOK!G7," ",RM_ALAPADATOK!H7)</f>
        <v>1.4. melléklet a 3 / 2020 ( III.11. ) önkormányzati rendelethez</v>
      </c>
      <c r="C1" s="665"/>
      <c r="D1" s="665"/>
      <c r="E1" s="665"/>
      <c r="F1" s="665"/>
      <c r="G1" s="665"/>
      <c r="H1" s="665"/>
      <c r="I1" s="665"/>
      <c r="J1" s="665"/>
      <c r="K1" s="665"/>
    </row>
    <row r="2" spans="1:11" ht="15">
      <c r="A2" s="303"/>
      <c r="B2" s="303"/>
      <c r="C2" s="304"/>
      <c r="D2" s="305"/>
      <c r="E2" s="305"/>
      <c r="F2" s="305"/>
      <c r="G2" s="305"/>
      <c r="H2" s="305"/>
      <c r="I2" s="305"/>
      <c r="J2" s="305"/>
      <c r="K2" s="305"/>
    </row>
    <row r="3" spans="1:11" ht="15">
      <c r="A3" s="666">
        <f>CONCATENATE(RM_ALAPADATOK!A4)</f>
      </c>
      <c r="B3" s="666"/>
      <c r="C3" s="667"/>
      <c r="D3" s="666"/>
      <c r="E3" s="666"/>
      <c r="F3" s="666"/>
      <c r="G3" s="666"/>
      <c r="H3" s="666"/>
      <c r="I3" s="666"/>
      <c r="J3" s="666"/>
      <c r="K3" s="666"/>
    </row>
    <row r="4" spans="1:11" ht="15">
      <c r="A4" s="666" t="str">
        <f>CONCATENATE(RM_ALAPADATOK!D7,". ÉVI KÖLTSÉGVETÉSI RENDELET ÁLLAMIGAZGATÁSI FELADATOK BEVÉTELEINEK KIADÁSAINAK MÓDOSÍTÁSA")</f>
        <v>2020. ÉVI KÖLTSÉGVETÉSI RENDELET ÁLLAMIGAZGATÁSI FELADATOK BEVÉTELEINEK KIADÁSAINAK MÓDOSÍTÁSA</v>
      </c>
      <c r="B4" s="666"/>
      <c r="C4" s="667"/>
      <c r="D4" s="666"/>
      <c r="E4" s="666"/>
      <c r="F4" s="666"/>
      <c r="G4" s="666"/>
      <c r="H4" s="666"/>
      <c r="I4" s="666"/>
      <c r="J4" s="666"/>
      <c r="K4" s="666"/>
    </row>
    <row r="5" spans="1:11" ht="15">
      <c r="A5" s="303"/>
      <c r="B5" s="303"/>
      <c r="C5" s="304"/>
      <c r="D5" s="305"/>
      <c r="E5" s="305"/>
      <c r="F5" s="305"/>
      <c r="G5" s="305"/>
      <c r="H5" s="305"/>
      <c r="I5" s="305"/>
      <c r="J5" s="305"/>
      <c r="K5" s="305"/>
    </row>
    <row r="6" spans="1:11" ht="15.75" customHeight="1">
      <c r="A6" s="660" t="s">
        <v>1</v>
      </c>
      <c r="B6" s="660"/>
      <c r="C6" s="660"/>
      <c r="D6" s="660"/>
      <c r="E6" s="660"/>
      <c r="F6" s="660"/>
      <c r="G6" s="660"/>
      <c r="H6" s="660"/>
      <c r="I6" s="660"/>
      <c r="J6" s="660"/>
      <c r="K6" s="660"/>
    </row>
    <row r="7" spans="1:11" ht="15.75" customHeight="1" thickBot="1">
      <c r="A7" s="662" t="s">
        <v>81</v>
      </c>
      <c r="B7" s="662"/>
      <c r="C7" s="306"/>
      <c r="D7" s="305"/>
      <c r="E7" s="305"/>
      <c r="F7" s="305"/>
      <c r="G7" s="305"/>
      <c r="H7" s="305"/>
      <c r="I7" s="305"/>
      <c r="J7" s="305"/>
      <c r="K7" s="306" t="s">
        <v>598</v>
      </c>
    </row>
    <row r="8" spans="1:11" ht="15">
      <c r="A8" s="651" t="s">
        <v>46</v>
      </c>
      <c r="B8" s="653" t="s">
        <v>2</v>
      </c>
      <c r="C8" s="655" t="str">
        <f>+CONCATENATE(LEFT(RM_ÖSSZEFÜGGÉSEK!A6,4),". évi")</f>
        <v>2020. évi</v>
      </c>
      <c r="D8" s="656"/>
      <c r="E8" s="657"/>
      <c r="F8" s="657"/>
      <c r="G8" s="657"/>
      <c r="H8" s="657"/>
      <c r="I8" s="657"/>
      <c r="J8" s="657"/>
      <c r="K8" s="658"/>
    </row>
    <row r="9" spans="1:11" ht="36" customHeight="1" thickBot="1">
      <c r="A9" s="652"/>
      <c r="B9" s="654"/>
      <c r="C9" s="282" t="s">
        <v>367</v>
      </c>
      <c r="D9" s="300" t="str">
        <f>CONCATENATE('RM_1.3.sz.mell.'!D98)</f>
        <v>1. sz. módosítás </v>
      </c>
      <c r="E9" s="300" t="str">
        <f>CONCATENATE('RM_1.3.sz.mell.'!E98)</f>
        <v>2. sz. módosítás </v>
      </c>
      <c r="F9" s="300" t="str">
        <f>CONCATENATE('RM_1.3.sz.mell.'!F98)</f>
        <v>3. sz. módosítás </v>
      </c>
      <c r="G9" s="300" t="str">
        <f>CONCATENATE('RM_1.3.sz.mell.'!G98)</f>
        <v>4. sz. módosítás </v>
      </c>
      <c r="H9" s="300" t="str">
        <f>CONCATENATE('RM_1.3.sz.mell.'!H98)</f>
        <v>5. sz. módosítás </v>
      </c>
      <c r="I9" s="300" t="str">
        <f>CONCATENATE('RM_1.3.sz.mell.'!I98)</f>
        <v>6. sz. módosítás </v>
      </c>
      <c r="J9" s="301" t="s">
        <v>431</v>
      </c>
      <c r="K9" s="302" t="str">
        <f>CONCATENATE('RM_1.3.sz.mell.'!K98)</f>
        <v>3.számú módosítás utáni előirányzat</v>
      </c>
    </row>
    <row r="10" spans="1:11" s="137" customFormat="1" ht="12" customHeight="1" thickBot="1">
      <c r="A10" s="133" t="s">
        <v>343</v>
      </c>
      <c r="B10" s="134" t="s">
        <v>344</v>
      </c>
      <c r="C10" s="283" t="s">
        <v>345</v>
      </c>
      <c r="D10" s="283" t="s">
        <v>347</v>
      </c>
      <c r="E10" s="284" t="s">
        <v>346</v>
      </c>
      <c r="F10" s="284" t="s">
        <v>348</v>
      </c>
      <c r="G10" s="284" t="s">
        <v>349</v>
      </c>
      <c r="H10" s="284" t="s">
        <v>350</v>
      </c>
      <c r="I10" s="284" t="s">
        <v>436</v>
      </c>
      <c r="J10" s="284" t="s">
        <v>437</v>
      </c>
      <c r="K10" s="299" t="s">
        <v>438</v>
      </c>
    </row>
    <row r="11" spans="1:11" s="138" customFormat="1" ht="12" customHeight="1" thickBot="1">
      <c r="A11" s="17" t="s">
        <v>3</v>
      </c>
      <c r="B11" s="18" t="s">
        <v>137</v>
      </c>
      <c r="C11" s="596">
        <f>+C12+C13+C14+C15+C16+C17</f>
        <v>0</v>
      </c>
      <c r="D11" s="126">
        <f aca="true" t="shared" si="0" ref="D11:K11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>
      <c r="A12" s="12" t="s">
        <v>58</v>
      </c>
      <c r="B12" s="139" t="s">
        <v>138</v>
      </c>
      <c r="C12" s="597"/>
      <c r="D12" s="128"/>
      <c r="E12" s="128"/>
      <c r="F12" s="128"/>
      <c r="G12" s="128"/>
      <c r="H12" s="128"/>
      <c r="I12" s="128"/>
      <c r="J12" s="167">
        <f aca="true" t="shared" si="1" ref="J12:J17">D12+E12+F12+G12+H12+I12</f>
        <v>0</v>
      </c>
      <c r="K12" s="166">
        <f aca="true" t="shared" si="2" ref="K12:K17">C12+J12</f>
        <v>0</v>
      </c>
    </row>
    <row r="13" spans="1:11" s="138" customFormat="1" ht="12" customHeight="1">
      <c r="A13" s="11" t="s">
        <v>59</v>
      </c>
      <c r="B13" s="140" t="s">
        <v>139</v>
      </c>
      <c r="C13" s="598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>
      <c r="A14" s="11" t="s">
        <v>60</v>
      </c>
      <c r="B14" s="140" t="s">
        <v>140</v>
      </c>
      <c r="C14" s="598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>
      <c r="A15" s="11" t="s">
        <v>61</v>
      </c>
      <c r="B15" s="140" t="s">
        <v>141</v>
      </c>
      <c r="C15" s="598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>
      <c r="A16" s="11" t="s">
        <v>78</v>
      </c>
      <c r="B16" s="70" t="s">
        <v>288</v>
      </c>
      <c r="C16" s="598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>
      <c r="A17" s="13" t="s">
        <v>62</v>
      </c>
      <c r="B17" s="71" t="s">
        <v>289</v>
      </c>
      <c r="C17" s="598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>
      <c r="A18" s="17" t="s">
        <v>4</v>
      </c>
      <c r="B18" s="69" t="s">
        <v>142</v>
      </c>
      <c r="C18" s="596">
        <f>+C19+C20+C21+C22+C23</f>
        <v>9578</v>
      </c>
      <c r="D18" s="126">
        <f aca="true" t="shared" si="3" ref="D18:K18">+D19+D20+D21+D22+D23</f>
        <v>0</v>
      </c>
      <c r="E18" s="126">
        <f t="shared" si="3"/>
        <v>0</v>
      </c>
      <c r="F18" s="126">
        <f t="shared" si="3"/>
        <v>9271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9271</v>
      </c>
      <c r="K18" s="68">
        <f t="shared" si="3"/>
        <v>18849</v>
      </c>
    </row>
    <row r="19" spans="1:11" s="138" customFormat="1" ht="12" customHeight="1">
      <c r="A19" s="12" t="s">
        <v>64</v>
      </c>
      <c r="B19" s="139" t="s">
        <v>143</v>
      </c>
      <c r="C19" s="597"/>
      <c r="D19" s="128"/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598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281</v>
      </c>
      <c r="C21" s="598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282</v>
      </c>
      <c r="C22" s="598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598">
        <v>9578</v>
      </c>
      <c r="D23" s="127"/>
      <c r="E23" s="128"/>
      <c r="F23" s="128">
        <v>9271</v>
      </c>
      <c r="G23" s="128"/>
      <c r="H23" s="128"/>
      <c r="I23" s="128"/>
      <c r="J23" s="167">
        <f t="shared" si="4"/>
        <v>9271</v>
      </c>
      <c r="K23" s="166">
        <f t="shared" si="5"/>
        <v>18849</v>
      </c>
    </row>
    <row r="24" spans="1:11" s="138" customFormat="1" ht="12" customHeight="1" thickBot="1">
      <c r="A24" s="13" t="s">
        <v>74</v>
      </c>
      <c r="B24" s="71" t="s">
        <v>146</v>
      </c>
      <c r="C24" s="599"/>
      <c r="D24" s="129"/>
      <c r="E24" s="246"/>
      <c r="F24" s="246">
        <v>9271</v>
      </c>
      <c r="G24" s="246"/>
      <c r="H24" s="246"/>
      <c r="I24" s="246"/>
      <c r="J24" s="167">
        <f t="shared" si="4"/>
        <v>9271</v>
      </c>
      <c r="K24" s="166">
        <f t="shared" si="5"/>
        <v>9271</v>
      </c>
    </row>
    <row r="25" spans="1:11" s="138" customFormat="1" ht="12" customHeight="1" thickBot="1">
      <c r="A25" s="17" t="s">
        <v>5</v>
      </c>
      <c r="B25" s="18" t="s">
        <v>147</v>
      </c>
      <c r="C25" s="596">
        <f>+C26+C27+C28+C29+C30</f>
        <v>1218</v>
      </c>
      <c r="D25" s="126">
        <f aca="true" t="shared" si="6" ref="D25:K25">+D26+D27+D28+D29+D30</f>
        <v>0</v>
      </c>
      <c r="E25" s="126">
        <f t="shared" si="6"/>
        <v>0</v>
      </c>
      <c r="F25" s="126">
        <f t="shared" si="6"/>
        <v>81241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81241</v>
      </c>
      <c r="K25" s="68">
        <f t="shared" si="6"/>
        <v>82459</v>
      </c>
    </row>
    <row r="26" spans="1:11" s="138" customFormat="1" ht="12" customHeight="1">
      <c r="A26" s="12" t="s">
        <v>47</v>
      </c>
      <c r="B26" s="139" t="s">
        <v>148</v>
      </c>
      <c r="C26" s="597"/>
      <c r="D26" s="128"/>
      <c r="E26" s="128"/>
      <c r="F26" s="128"/>
      <c r="G26" s="128"/>
      <c r="H26" s="128"/>
      <c r="I26" s="128"/>
      <c r="J26" s="167">
        <f aca="true" t="shared" si="7" ref="J26:J31">D26+E26+F26+G26+H26+I26</f>
        <v>0</v>
      </c>
      <c r="K26" s="166">
        <f aca="true" t="shared" si="8" ref="K26:K31">C26+J26</f>
        <v>0</v>
      </c>
    </row>
    <row r="27" spans="1:11" s="138" customFormat="1" ht="12" customHeight="1">
      <c r="A27" s="11" t="s">
        <v>48</v>
      </c>
      <c r="B27" s="140" t="s">
        <v>149</v>
      </c>
      <c r="C27" s="598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283</v>
      </c>
      <c r="C28" s="598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284</v>
      </c>
      <c r="C29" s="598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598">
        <v>1218</v>
      </c>
      <c r="D30" s="127"/>
      <c r="E30" s="128"/>
      <c r="F30" s="128">
        <v>81241</v>
      </c>
      <c r="G30" s="128"/>
      <c r="H30" s="128"/>
      <c r="I30" s="128"/>
      <c r="J30" s="167">
        <f t="shared" si="7"/>
        <v>81241</v>
      </c>
      <c r="K30" s="166">
        <f t="shared" si="8"/>
        <v>82459</v>
      </c>
    </row>
    <row r="31" spans="1:11" s="138" customFormat="1" ht="12" customHeight="1" thickBot="1">
      <c r="A31" s="13" t="s">
        <v>90</v>
      </c>
      <c r="B31" s="141" t="s">
        <v>151</v>
      </c>
      <c r="C31" s="600">
        <v>1218</v>
      </c>
      <c r="D31" s="129"/>
      <c r="E31" s="246"/>
      <c r="F31" s="246">
        <v>81241</v>
      </c>
      <c r="G31" s="246"/>
      <c r="H31" s="246"/>
      <c r="I31" s="246"/>
      <c r="J31" s="270">
        <f t="shared" si="7"/>
        <v>81241</v>
      </c>
      <c r="K31" s="166">
        <f t="shared" si="8"/>
        <v>82459</v>
      </c>
    </row>
    <row r="32" spans="1:11" s="138" customFormat="1" ht="12" customHeight="1" thickBot="1">
      <c r="A32" s="17" t="s">
        <v>91</v>
      </c>
      <c r="B32" s="18" t="s">
        <v>417</v>
      </c>
      <c r="C32" s="601">
        <f>SUM(C33:C39)</f>
        <v>0</v>
      </c>
      <c r="D32" s="132">
        <f aca="true" t="shared" si="9" ref="D32:K32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>
      <c r="A33" s="12" t="s">
        <v>152</v>
      </c>
      <c r="B33" s="139" t="str">
        <f>'RM_1.1.sz.mell.'!B33</f>
        <v>Építményadó</v>
      </c>
      <c r="C33" s="597"/>
      <c r="D33" s="167"/>
      <c r="E33" s="167"/>
      <c r="F33" s="167"/>
      <c r="G33" s="167"/>
      <c r="H33" s="167"/>
      <c r="I33" s="167"/>
      <c r="J33" s="167">
        <f aca="true" t="shared" si="10" ref="J33:J39">D33+E33+F33+G33+H33+I33</f>
        <v>0</v>
      </c>
      <c r="K33" s="166">
        <f aca="true" t="shared" si="11" ref="K33:K39">C33+J33</f>
        <v>0</v>
      </c>
    </row>
    <row r="34" spans="1:11" s="138" customFormat="1" ht="12" customHeight="1">
      <c r="A34" s="11" t="s">
        <v>153</v>
      </c>
      <c r="B34" s="139" t="str">
        <f>'RM_1.1.sz.mell.'!B34</f>
        <v>Magánszemélyek kommunális adója</v>
      </c>
      <c r="C34" s="598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>
      <c r="A35" s="11" t="s">
        <v>154</v>
      </c>
      <c r="B35" s="139" t="str">
        <f>'RM_1.1.sz.mell.'!B35</f>
        <v>Iparűzési adó</v>
      </c>
      <c r="C35" s="598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>
      <c r="A36" s="11" t="s">
        <v>155</v>
      </c>
      <c r="B36" s="139" t="str">
        <f>'RM_1.1.sz.mell.'!B36</f>
        <v>Talajterhelési díj</v>
      </c>
      <c r="C36" s="598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>
      <c r="A37" s="11" t="s">
        <v>414</v>
      </c>
      <c r="B37" s="139" t="str">
        <f>'RM_1.1.sz.mell.'!B37</f>
        <v>Gépjárműadó</v>
      </c>
      <c r="C37" s="598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>
      <c r="A38" s="11" t="s">
        <v>415</v>
      </c>
      <c r="B38" s="139" t="str">
        <f>'RM_1.1.sz.mell.'!B38</f>
        <v>Telekadó</v>
      </c>
      <c r="C38" s="598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>
      <c r="A39" s="13" t="s">
        <v>416</v>
      </c>
      <c r="B39" s="139" t="str">
        <f>'RM_1.1.sz.mell.'!B39</f>
        <v>Egyéb adók</v>
      </c>
      <c r="C39" s="599"/>
      <c r="D39" s="129"/>
      <c r="E39" s="246"/>
      <c r="F39" s="246"/>
      <c r="G39" s="246"/>
      <c r="H39" s="246"/>
      <c r="I39" s="246"/>
      <c r="J39" s="270">
        <f t="shared" si="10"/>
        <v>0</v>
      </c>
      <c r="K39" s="166">
        <f t="shared" si="11"/>
        <v>0</v>
      </c>
    </row>
    <row r="40" spans="1:11" s="138" customFormat="1" ht="12" customHeight="1" thickBot="1">
      <c r="A40" s="17" t="s">
        <v>7</v>
      </c>
      <c r="B40" s="18" t="s">
        <v>290</v>
      </c>
      <c r="C40" s="596">
        <f>SUM(C41:C51)</f>
        <v>64</v>
      </c>
      <c r="D40" s="126">
        <f aca="true" t="shared" si="12" ref="D40:K40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64</v>
      </c>
    </row>
    <row r="41" spans="1:11" s="138" customFormat="1" ht="12" customHeight="1">
      <c r="A41" s="12" t="s">
        <v>51</v>
      </c>
      <c r="B41" s="139" t="s">
        <v>159</v>
      </c>
      <c r="C41" s="597"/>
      <c r="D41" s="128"/>
      <c r="E41" s="128"/>
      <c r="F41" s="128"/>
      <c r="G41" s="128"/>
      <c r="H41" s="128"/>
      <c r="I41" s="128"/>
      <c r="J41" s="167">
        <f aca="true" t="shared" si="13" ref="J41:J51">D41+E41+F41+G41+H41+I41</f>
        <v>0</v>
      </c>
      <c r="K41" s="166">
        <f aca="true" t="shared" si="14" ref="K41:K51">C41+J41</f>
        <v>0</v>
      </c>
    </row>
    <row r="42" spans="1:11" s="138" customFormat="1" ht="12" customHeight="1">
      <c r="A42" s="11" t="s">
        <v>52</v>
      </c>
      <c r="B42" s="140" t="s">
        <v>160</v>
      </c>
      <c r="C42" s="598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>
      <c r="A43" s="11" t="s">
        <v>53</v>
      </c>
      <c r="B43" s="140" t="s">
        <v>161</v>
      </c>
      <c r="C43" s="598">
        <v>50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50</v>
      </c>
    </row>
    <row r="44" spans="1:11" s="138" customFormat="1" ht="12" customHeight="1">
      <c r="A44" s="11" t="s">
        <v>93</v>
      </c>
      <c r="B44" s="140" t="s">
        <v>162</v>
      </c>
      <c r="C44" s="598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>
      <c r="A45" s="11" t="s">
        <v>94</v>
      </c>
      <c r="B45" s="140" t="s">
        <v>163</v>
      </c>
      <c r="C45" s="598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>
      <c r="A46" s="11" t="s">
        <v>95</v>
      </c>
      <c r="B46" s="140" t="s">
        <v>164</v>
      </c>
      <c r="C46" s="598">
        <v>14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14</v>
      </c>
    </row>
    <row r="47" spans="1:11" s="138" customFormat="1" ht="12" customHeight="1">
      <c r="A47" s="11" t="s">
        <v>96</v>
      </c>
      <c r="B47" s="140" t="s">
        <v>165</v>
      </c>
      <c r="C47" s="598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>
      <c r="A48" s="11" t="s">
        <v>97</v>
      </c>
      <c r="B48" s="140" t="s">
        <v>418</v>
      </c>
      <c r="C48" s="598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>
      <c r="A49" s="11" t="s">
        <v>157</v>
      </c>
      <c r="B49" s="140" t="s">
        <v>167</v>
      </c>
      <c r="C49" s="602"/>
      <c r="D49" s="130"/>
      <c r="E49" s="168"/>
      <c r="F49" s="168"/>
      <c r="G49" s="168"/>
      <c r="H49" s="168"/>
      <c r="I49" s="168"/>
      <c r="J49" s="271">
        <f t="shared" si="13"/>
        <v>0</v>
      </c>
      <c r="K49" s="166">
        <f t="shared" si="14"/>
        <v>0</v>
      </c>
    </row>
    <row r="50" spans="1:11" s="138" customFormat="1" ht="12" customHeight="1">
      <c r="A50" s="13" t="s">
        <v>158</v>
      </c>
      <c r="B50" s="141" t="s">
        <v>292</v>
      </c>
      <c r="C50" s="603"/>
      <c r="D50" s="131"/>
      <c r="E50" s="247"/>
      <c r="F50" s="247"/>
      <c r="G50" s="247"/>
      <c r="H50" s="247"/>
      <c r="I50" s="247"/>
      <c r="J50" s="272">
        <f t="shared" si="13"/>
        <v>0</v>
      </c>
      <c r="K50" s="166">
        <f t="shared" si="14"/>
        <v>0</v>
      </c>
    </row>
    <row r="51" spans="1:11" s="138" customFormat="1" ht="12" customHeight="1" thickBot="1">
      <c r="A51" s="15" t="s">
        <v>291</v>
      </c>
      <c r="B51" s="298" t="s">
        <v>168</v>
      </c>
      <c r="C51" s="603"/>
      <c r="D51" s="250"/>
      <c r="E51" s="250"/>
      <c r="F51" s="250"/>
      <c r="G51" s="250"/>
      <c r="H51" s="250"/>
      <c r="I51" s="250"/>
      <c r="J51" s="273">
        <f t="shared" si="13"/>
        <v>0</v>
      </c>
      <c r="K51" s="227">
        <f t="shared" si="14"/>
        <v>0</v>
      </c>
    </row>
    <row r="52" spans="1:11" s="138" customFormat="1" ht="12" customHeight="1" thickBot="1">
      <c r="A52" s="17" t="s">
        <v>8</v>
      </c>
      <c r="B52" s="18" t="s">
        <v>169</v>
      </c>
      <c r="C52" s="596">
        <f>SUM(C53:C57)</f>
        <v>0</v>
      </c>
      <c r="D52" s="126">
        <f aca="true" t="shared" si="15" ref="D52:K52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>
      <c r="A53" s="12" t="s">
        <v>54</v>
      </c>
      <c r="B53" s="139" t="s">
        <v>173</v>
      </c>
      <c r="C53" s="604"/>
      <c r="D53" s="168"/>
      <c r="E53" s="168"/>
      <c r="F53" s="168"/>
      <c r="G53" s="168"/>
      <c r="H53" s="168"/>
      <c r="I53" s="168"/>
      <c r="J53" s="271">
        <f>D53+E53+F53+G53+H53+I53</f>
        <v>0</v>
      </c>
      <c r="K53" s="225">
        <f>C53+J53</f>
        <v>0</v>
      </c>
    </row>
    <row r="54" spans="1:11" s="138" customFormat="1" ht="12" customHeight="1">
      <c r="A54" s="11" t="s">
        <v>55</v>
      </c>
      <c r="B54" s="140" t="s">
        <v>174</v>
      </c>
      <c r="C54" s="602"/>
      <c r="D54" s="130"/>
      <c r="E54" s="168"/>
      <c r="F54" s="168"/>
      <c r="G54" s="168"/>
      <c r="H54" s="168"/>
      <c r="I54" s="168"/>
      <c r="J54" s="271">
        <f>D54+E54+F54+G54+H54+I54</f>
        <v>0</v>
      </c>
      <c r="K54" s="225">
        <f>C54+J54</f>
        <v>0</v>
      </c>
    </row>
    <row r="55" spans="1:11" s="138" customFormat="1" ht="12" customHeight="1">
      <c r="A55" s="11" t="s">
        <v>170</v>
      </c>
      <c r="B55" s="140" t="s">
        <v>175</v>
      </c>
      <c r="C55" s="602"/>
      <c r="D55" s="130"/>
      <c r="E55" s="168"/>
      <c r="F55" s="168"/>
      <c r="G55" s="168"/>
      <c r="H55" s="168"/>
      <c r="I55" s="168"/>
      <c r="J55" s="271">
        <f>D55+E55+F55+G55+H55+I55</f>
        <v>0</v>
      </c>
      <c r="K55" s="225">
        <f>C55+J55</f>
        <v>0</v>
      </c>
    </row>
    <row r="56" spans="1:11" s="138" customFormat="1" ht="12" customHeight="1">
      <c r="A56" s="11" t="s">
        <v>171</v>
      </c>
      <c r="B56" s="140" t="s">
        <v>176</v>
      </c>
      <c r="C56" s="602"/>
      <c r="D56" s="130"/>
      <c r="E56" s="168"/>
      <c r="F56" s="168"/>
      <c r="G56" s="168"/>
      <c r="H56" s="168"/>
      <c r="I56" s="168"/>
      <c r="J56" s="271">
        <f>D56+E56+F56+G56+H56+I56</f>
        <v>0</v>
      </c>
      <c r="K56" s="225">
        <f>C56+J56</f>
        <v>0</v>
      </c>
    </row>
    <row r="57" spans="1:11" s="138" customFormat="1" ht="12" customHeight="1" thickBot="1">
      <c r="A57" s="13" t="s">
        <v>172</v>
      </c>
      <c r="B57" s="71" t="s">
        <v>177</v>
      </c>
      <c r="C57" s="603"/>
      <c r="D57" s="131"/>
      <c r="E57" s="247"/>
      <c r="F57" s="247"/>
      <c r="G57" s="247"/>
      <c r="H57" s="247"/>
      <c r="I57" s="247"/>
      <c r="J57" s="272">
        <f>D57+E57+F57+G57+H57+I57</f>
        <v>0</v>
      </c>
      <c r="K57" s="225">
        <f>C57+J57</f>
        <v>0</v>
      </c>
    </row>
    <row r="58" spans="1:11" s="138" customFormat="1" ht="12" customHeight="1" thickBot="1">
      <c r="A58" s="17" t="s">
        <v>98</v>
      </c>
      <c r="B58" s="18" t="s">
        <v>178</v>
      </c>
      <c r="C58" s="596">
        <f>SUM(C59:C61)</f>
        <v>0</v>
      </c>
      <c r="D58" s="126">
        <f aca="true" t="shared" si="16" ref="D58:K58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>
      <c r="A59" s="12" t="s">
        <v>56</v>
      </c>
      <c r="B59" s="139" t="s">
        <v>179</v>
      </c>
      <c r="C59" s="597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>
      <c r="A60" s="11" t="s">
        <v>57</v>
      </c>
      <c r="B60" s="140" t="s">
        <v>285</v>
      </c>
      <c r="C60" s="598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>
      <c r="A61" s="11" t="s">
        <v>182</v>
      </c>
      <c r="B61" s="140" t="s">
        <v>180</v>
      </c>
      <c r="C61" s="598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>
      <c r="A62" s="13" t="s">
        <v>183</v>
      </c>
      <c r="B62" s="71" t="s">
        <v>181</v>
      </c>
      <c r="C62" s="599"/>
      <c r="D62" s="129"/>
      <c r="E62" s="246"/>
      <c r="F62" s="246"/>
      <c r="G62" s="246"/>
      <c r="H62" s="246"/>
      <c r="I62" s="246"/>
      <c r="J62" s="270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184</v>
      </c>
      <c r="C63" s="596">
        <f>SUM(C64:C66)</f>
        <v>4650</v>
      </c>
      <c r="D63" s="126">
        <f aca="true" t="shared" si="17" ref="D63:K63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4650</v>
      </c>
    </row>
    <row r="64" spans="1:11" s="138" customFormat="1" ht="12" customHeight="1">
      <c r="A64" s="12" t="s">
        <v>99</v>
      </c>
      <c r="B64" s="139" t="s">
        <v>186</v>
      </c>
      <c r="C64" s="602"/>
      <c r="D64" s="130"/>
      <c r="E64" s="130"/>
      <c r="F64" s="130"/>
      <c r="G64" s="130"/>
      <c r="H64" s="130"/>
      <c r="I64" s="130"/>
      <c r="J64" s="274">
        <f>D64+E64+F64+G64+H64+I64</f>
        <v>0</v>
      </c>
      <c r="K64" s="224">
        <f>C64+J64</f>
        <v>0</v>
      </c>
    </row>
    <row r="65" spans="1:11" s="138" customFormat="1" ht="12" customHeight="1">
      <c r="A65" s="11" t="s">
        <v>100</v>
      </c>
      <c r="B65" s="140" t="s">
        <v>286</v>
      </c>
      <c r="C65" s="602"/>
      <c r="D65" s="130"/>
      <c r="E65" s="130"/>
      <c r="F65" s="130"/>
      <c r="G65" s="130"/>
      <c r="H65" s="130"/>
      <c r="I65" s="130"/>
      <c r="J65" s="274">
        <f>D65+E65+F65+G65+H65+I65</f>
        <v>0</v>
      </c>
      <c r="K65" s="224">
        <f>C65+J65</f>
        <v>0</v>
      </c>
    </row>
    <row r="66" spans="1:11" s="138" customFormat="1" ht="12" customHeight="1">
      <c r="A66" s="11" t="s">
        <v>120</v>
      </c>
      <c r="B66" s="140" t="s">
        <v>187</v>
      </c>
      <c r="C66" s="602">
        <v>4650</v>
      </c>
      <c r="D66" s="130"/>
      <c r="E66" s="130"/>
      <c r="F66" s="130"/>
      <c r="G66" s="130"/>
      <c r="H66" s="130"/>
      <c r="I66" s="130"/>
      <c r="J66" s="274">
        <f>D66+E66+F66+G66+H66+I66</f>
        <v>0</v>
      </c>
      <c r="K66" s="224">
        <f>C66+J66</f>
        <v>4650</v>
      </c>
    </row>
    <row r="67" spans="1:11" s="138" customFormat="1" ht="12" customHeight="1" thickBot="1">
      <c r="A67" s="13" t="s">
        <v>185</v>
      </c>
      <c r="B67" s="71" t="s">
        <v>188</v>
      </c>
      <c r="C67" s="602"/>
      <c r="D67" s="130"/>
      <c r="E67" s="130"/>
      <c r="F67" s="130"/>
      <c r="G67" s="130"/>
      <c r="H67" s="130"/>
      <c r="I67" s="130"/>
      <c r="J67" s="274">
        <f>D67+E67+F67+G67+H67+I67</f>
        <v>0</v>
      </c>
      <c r="K67" s="224">
        <f>C67+J67</f>
        <v>0</v>
      </c>
    </row>
    <row r="68" spans="1:11" s="138" customFormat="1" ht="12" customHeight="1" thickBot="1">
      <c r="A68" s="178" t="s">
        <v>332</v>
      </c>
      <c r="B68" s="18" t="s">
        <v>189</v>
      </c>
      <c r="C68" s="601">
        <f>+C11+C18+C25+C32+C40+C52+C58+C63</f>
        <v>15510</v>
      </c>
      <c r="D68" s="132">
        <f aca="true" t="shared" si="18" ref="D68:K68">+D11+D18+D25+D32+D40+D52+D58+D63</f>
        <v>0</v>
      </c>
      <c r="E68" s="132">
        <f t="shared" si="18"/>
        <v>0</v>
      </c>
      <c r="F68" s="132">
        <f t="shared" si="18"/>
        <v>90512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90512</v>
      </c>
      <c r="K68" s="165">
        <f t="shared" si="18"/>
        <v>106022</v>
      </c>
    </row>
    <row r="69" spans="1:11" s="138" customFormat="1" ht="12" customHeight="1" thickBot="1">
      <c r="A69" s="169" t="s">
        <v>190</v>
      </c>
      <c r="B69" s="69" t="s">
        <v>191</v>
      </c>
      <c r="C69" s="596">
        <f>SUM(C70:C72)</f>
        <v>0</v>
      </c>
      <c r="D69" s="126">
        <f aca="true" t="shared" si="19" ref="D69:K6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219</v>
      </c>
      <c r="B70" s="139" t="s">
        <v>192</v>
      </c>
      <c r="C70" s="602"/>
      <c r="D70" s="130"/>
      <c r="E70" s="130"/>
      <c r="F70" s="130"/>
      <c r="G70" s="130"/>
      <c r="H70" s="130"/>
      <c r="I70" s="130"/>
      <c r="J70" s="274">
        <f>D70+E70+F70+G70+H70+I70</f>
        <v>0</v>
      </c>
      <c r="K70" s="224">
        <f>C70+J70</f>
        <v>0</v>
      </c>
    </row>
    <row r="71" spans="1:11" s="138" customFormat="1" ht="12" customHeight="1">
      <c r="A71" s="11" t="s">
        <v>228</v>
      </c>
      <c r="B71" s="140" t="s">
        <v>193</v>
      </c>
      <c r="C71" s="602"/>
      <c r="D71" s="130"/>
      <c r="E71" s="130"/>
      <c r="F71" s="130"/>
      <c r="G71" s="130"/>
      <c r="H71" s="130"/>
      <c r="I71" s="130"/>
      <c r="J71" s="274">
        <f>D71+E71+F71+G71+H71+I71</f>
        <v>0</v>
      </c>
      <c r="K71" s="224">
        <f>C71+J71</f>
        <v>0</v>
      </c>
    </row>
    <row r="72" spans="1:11" s="138" customFormat="1" ht="12" customHeight="1" thickBot="1">
      <c r="A72" s="15" t="s">
        <v>229</v>
      </c>
      <c r="B72" s="285" t="s">
        <v>317</v>
      </c>
      <c r="C72" s="602"/>
      <c r="D72" s="250"/>
      <c r="E72" s="250"/>
      <c r="F72" s="250"/>
      <c r="G72" s="250"/>
      <c r="H72" s="250"/>
      <c r="I72" s="250"/>
      <c r="J72" s="273">
        <f>D72+E72+F72+G72+H72+I72</f>
        <v>0</v>
      </c>
      <c r="K72" s="286">
        <f>C72+J72</f>
        <v>0</v>
      </c>
    </row>
    <row r="73" spans="1:11" s="138" customFormat="1" ht="12" customHeight="1" thickBot="1">
      <c r="A73" s="169" t="s">
        <v>195</v>
      </c>
      <c r="B73" s="69" t="s">
        <v>196</v>
      </c>
      <c r="C73" s="596">
        <f>SUM(C74:C77)</f>
        <v>0</v>
      </c>
      <c r="D73" s="126">
        <f aca="true" t="shared" si="20" ref="D73:K73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43" t="s">
        <v>197</v>
      </c>
      <c r="C74" s="602"/>
      <c r="D74" s="130"/>
      <c r="E74" s="130"/>
      <c r="F74" s="130"/>
      <c r="G74" s="130"/>
      <c r="H74" s="130"/>
      <c r="I74" s="130"/>
      <c r="J74" s="274">
        <f>D74+E74+F74+G74+H74+I74</f>
        <v>0</v>
      </c>
      <c r="K74" s="224">
        <f>C74+J74</f>
        <v>0</v>
      </c>
    </row>
    <row r="75" spans="1:11" s="138" customFormat="1" ht="12" customHeight="1">
      <c r="A75" s="11" t="s">
        <v>80</v>
      </c>
      <c r="B75" s="243" t="s">
        <v>428</v>
      </c>
      <c r="C75" s="602"/>
      <c r="D75" s="130"/>
      <c r="E75" s="130"/>
      <c r="F75" s="130"/>
      <c r="G75" s="130"/>
      <c r="H75" s="130"/>
      <c r="I75" s="130"/>
      <c r="J75" s="274">
        <f>D75+E75+F75+G75+H75+I75</f>
        <v>0</v>
      </c>
      <c r="K75" s="224">
        <f>C75+J75</f>
        <v>0</v>
      </c>
    </row>
    <row r="76" spans="1:11" s="138" customFormat="1" ht="12" customHeight="1" thickBot="1">
      <c r="A76" s="11" t="s">
        <v>220</v>
      </c>
      <c r="B76" s="243" t="s">
        <v>198</v>
      </c>
      <c r="C76" s="603"/>
      <c r="D76" s="130"/>
      <c r="E76" s="130"/>
      <c r="F76" s="130"/>
      <c r="G76" s="130"/>
      <c r="H76" s="130"/>
      <c r="I76" s="130"/>
      <c r="J76" s="274">
        <f>D76+E76+F76+G76+H76+I76</f>
        <v>0</v>
      </c>
      <c r="K76" s="224">
        <f>C76+J76</f>
        <v>0</v>
      </c>
    </row>
    <row r="77" spans="1:11" s="138" customFormat="1" ht="12" customHeight="1" thickBot="1">
      <c r="A77" s="13" t="s">
        <v>221</v>
      </c>
      <c r="B77" s="244" t="s">
        <v>429</v>
      </c>
      <c r="C77" s="605"/>
      <c r="D77" s="130"/>
      <c r="E77" s="130"/>
      <c r="F77" s="130"/>
      <c r="G77" s="130"/>
      <c r="H77" s="130"/>
      <c r="I77" s="130"/>
      <c r="J77" s="274">
        <f>D77+E77+F77+G77+H77+I77</f>
        <v>0</v>
      </c>
      <c r="K77" s="224">
        <f>C77+J77</f>
        <v>0</v>
      </c>
    </row>
    <row r="78" spans="1:11" s="138" customFormat="1" ht="12" customHeight="1" thickBot="1">
      <c r="A78" s="169" t="s">
        <v>199</v>
      </c>
      <c r="B78" s="69" t="s">
        <v>200</v>
      </c>
      <c r="C78" s="596">
        <f>SUM(C79:C80)</f>
        <v>1637</v>
      </c>
      <c r="D78" s="126">
        <f aca="true" t="shared" si="21" ref="D78:K78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1637</v>
      </c>
    </row>
    <row r="79" spans="1:11" s="138" customFormat="1" ht="12" customHeight="1" thickBot="1">
      <c r="A79" s="12" t="s">
        <v>222</v>
      </c>
      <c r="B79" s="139" t="s">
        <v>201</v>
      </c>
      <c r="C79" s="603">
        <v>1637</v>
      </c>
      <c r="D79" s="130"/>
      <c r="E79" s="130"/>
      <c r="F79" s="130"/>
      <c r="G79" s="130"/>
      <c r="H79" s="130"/>
      <c r="I79" s="130"/>
      <c r="J79" s="274">
        <f>D79+E79+F79+G79+H79+I79</f>
        <v>0</v>
      </c>
      <c r="K79" s="224">
        <f>C79+J79</f>
        <v>1637</v>
      </c>
    </row>
    <row r="80" spans="1:11" s="138" customFormat="1" ht="12" customHeight="1" thickBot="1">
      <c r="A80" s="13" t="s">
        <v>223</v>
      </c>
      <c r="B80" s="71" t="s">
        <v>202</v>
      </c>
      <c r="C80" s="605"/>
      <c r="D80" s="130"/>
      <c r="E80" s="130"/>
      <c r="F80" s="130"/>
      <c r="G80" s="130"/>
      <c r="H80" s="130"/>
      <c r="I80" s="130"/>
      <c r="J80" s="274">
        <f>D80+E80+F80+G80+H80+I80</f>
        <v>0</v>
      </c>
      <c r="K80" s="224">
        <f>C80+J80</f>
        <v>0</v>
      </c>
    </row>
    <row r="81" spans="1:11" s="138" customFormat="1" ht="12" customHeight="1" thickBot="1">
      <c r="A81" s="169" t="s">
        <v>203</v>
      </c>
      <c r="B81" s="69" t="s">
        <v>204</v>
      </c>
      <c r="C81" s="596">
        <f>SUM(C82:C84)</f>
        <v>0</v>
      </c>
      <c r="D81" s="126">
        <f aca="true" t="shared" si="22" ref="D81:K81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>
      <c r="A82" s="12" t="s">
        <v>224</v>
      </c>
      <c r="B82" s="139" t="s">
        <v>205</v>
      </c>
      <c r="C82" s="602"/>
      <c r="D82" s="130"/>
      <c r="E82" s="130"/>
      <c r="F82" s="130"/>
      <c r="G82" s="130"/>
      <c r="H82" s="130"/>
      <c r="I82" s="130"/>
      <c r="J82" s="274">
        <f>D82+E82+F82+G82+H82+I82</f>
        <v>0</v>
      </c>
      <c r="K82" s="224">
        <f>C82+J82</f>
        <v>0</v>
      </c>
    </row>
    <row r="83" spans="1:11" s="138" customFormat="1" ht="12" customHeight="1">
      <c r="A83" s="11" t="s">
        <v>225</v>
      </c>
      <c r="B83" s="140" t="s">
        <v>206</v>
      </c>
      <c r="C83" s="602"/>
      <c r="D83" s="130"/>
      <c r="E83" s="130"/>
      <c r="F83" s="130"/>
      <c r="G83" s="130"/>
      <c r="H83" s="130"/>
      <c r="I83" s="130"/>
      <c r="J83" s="274">
        <f>D83+E83+F83+G83+H83+I83</f>
        <v>0</v>
      </c>
      <c r="K83" s="224">
        <f>C83+J83</f>
        <v>0</v>
      </c>
    </row>
    <row r="84" spans="1:11" s="138" customFormat="1" ht="12" customHeight="1" thickBot="1">
      <c r="A84" s="13" t="s">
        <v>226</v>
      </c>
      <c r="B84" s="71" t="s">
        <v>430</v>
      </c>
      <c r="C84" s="606"/>
      <c r="D84" s="130"/>
      <c r="E84" s="130"/>
      <c r="F84" s="130"/>
      <c r="G84" s="130"/>
      <c r="H84" s="130"/>
      <c r="I84" s="130"/>
      <c r="J84" s="274">
        <f>D84+E84+F84+G84+H84+I84</f>
        <v>0</v>
      </c>
      <c r="K84" s="224">
        <f>C84+J84</f>
        <v>0</v>
      </c>
    </row>
    <row r="85" spans="1:11" s="138" customFormat="1" ht="12" customHeight="1" thickBot="1">
      <c r="A85" s="169" t="s">
        <v>207</v>
      </c>
      <c r="B85" s="69" t="s">
        <v>227</v>
      </c>
      <c r="C85" s="596">
        <f>SUM(C86:C89)</f>
        <v>0</v>
      </c>
      <c r="D85" s="126">
        <f aca="true" t="shared" si="23" ref="D85:K85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208</v>
      </c>
      <c r="B86" s="139" t="s">
        <v>209</v>
      </c>
      <c r="C86" s="602"/>
      <c r="D86" s="130"/>
      <c r="E86" s="130"/>
      <c r="F86" s="130"/>
      <c r="G86" s="130"/>
      <c r="H86" s="130"/>
      <c r="I86" s="130"/>
      <c r="J86" s="274">
        <f aca="true" t="shared" si="24" ref="J86:J91">D86+E86+F86+G86+H86+I86</f>
        <v>0</v>
      </c>
      <c r="K86" s="224">
        <f aca="true" t="shared" si="25" ref="K86:K91">C86+J86</f>
        <v>0</v>
      </c>
    </row>
    <row r="87" spans="1:11" s="138" customFormat="1" ht="12" customHeight="1">
      <c r="A87" s="143" t="s">
        <v>210</v>
      </c>
      <c r="B87" s="140" t="s">
        <v>211</v>
      </c>
      <c r="C87" s="602"/>
      <c r="D87" s="130"/>
      <c r="E87" s="130"/>
      <c r="F87" s="130"/>
      <c r="G87" s="130"/>
      <c r="H87" s="130"/>
      <c r="I87" s="130"/>
      <c r="J87" s="274">
        <f t="shared" si="24"/>
        <v>0</v>
      </c>
      <c r="K87" s="224">
        <f t="shared" si="25"/>
        <v>0</v>
      </c>
    </row>
    <row r="88" spans="1:11" s="138" customFormat="1" ht="12" customHeight="1">
      <c r="A88" s="143" t="s">
        <v>212</v>
      </c>
      <c r="B88" s="140" t="s">
        <v>213</v>
      </c>
      <c r="C88" s="602"/>
      <c r="D88" s="130"/>
      <c r="E88" s="130"/>
      <c r="F88" s="130"/>
      <c r="G88" s="130"/>
      <c r="H88" s="130"/>
      <c r="I88" s="130"/>
      <c r="J88" s="274">
        <f t="shared" si="24"/>
        <v>0</v>
      </c>
      <c r="K88" s="224">
        <f t="shared" si="25"/>
        <v>0</v>
      </c>
    </row>
    <row r="89" spans="1:11" s="138" customFormat="1" ht="12" customHeight="1" thickBot="1">
      <c r="A89" s="144" t="s">
        <v>214</v>
      </c>
      <c r="B89" s="71" t="s">
        <v>215</v>
      </c>
      <c r="C89" s="602"/>
      <c r="D89" s="130"/>
      <c r="E89" s="130"/>
      <c r="F89" s="130"/>
      <c r="G89" s="130"/>
      <c r="H89" s="130"/>
      <c r="I89" s="130"/>
      <c r="J89" s="274">
        <f t="shared" si="24"/>
        <v>0</v>
      </c>
      <c r="K89" s="224">
        <f t="shared" si="25"/>
        <v>0</v>
      </c>
    </row>
    <row r="90" spans="1:11" s="138" customFormat="1" ht="12" customHeight="1" thickBot="1">
      <c r="A90" s="169" t="s">
        <v>216</v>
      </c>
      <c r="B90" s="69" t="s">
        <v>331</v>
      </c>
      <c r="C90" s="607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218</v>
      </c>
      <c r="B91" s="69" t="s">
        <v>217</v>
      </c>
      <c r="C91" s="607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169" t="s">
        <v>230</v>
      </c>
      <c r="B92" s="69" t="s">
        <v>334</v>
      </c>
      <c r="C92" s="601">
        <f>+C69+C73+C78+C81+C85+C91+C90</f>
        <v>1637</v>
      </c>
      <c r="D92" s="132">
        <f aca="true" t="shared" si="26" ref="D92:K92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1637</v>
      </c>
    </row>
    <row r="93" spans="1:11" s="138" customFormat="1" ht="25.5" customHeight="1" thickBot="1">
      <c r="A93" s="170" t="s">
        <v>333</v>
      </c>
      <c r="B93" s="317" t="s">
        <v>335</v>
      </c>
      <c r="C93" s="601">
        <f>+C68+C92</f>
        <v>17147</v>
      </c>
      <c r="D93" s="132">
        <f aca="true" t="shared" si="27" ref="D93:K93">+D68+D92</f>
        <v>0</v>
      </c>
      <c r="E93" s="132">
        <f t="shared" si="27"/>
        <v>0</v>
      </c>
      <c r="F93" s="132">
        <f t="shared" si="27"/>
        <v>90512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90512</v>
      </c>
      <c r="K93" s="165">
        <f t="shared" si="27"/>
        <v>107659</v>
      </c>
    </row>
    <row r="94" spans="1:3" s="138" customFormat="1" ht="30.75" customHeight="1">
      <c r="A94" s="2"/>
      <c r="B94" s="3"/>
      <c r="C94" s="73"/>
    </row>
    <row r="95" spans="1:11" ht="16.5" customHeight="1">
      <c r="A95" s="661" t="s">
        <v>31</v>
      </c>
      <c r="B95" s="661"/>
      <c r="C95" s="661"/>
      <c r="D95" s="661"/>
      <c r="E95" s="661"/>
      <c r="F95" s="661"/>
      <c r="G95" s="661"/>
      <c r="H95" s="661"/>
      <c r="I95" s="661"/>
      <c r="J95" s="661"/>
      <c r="K95" s="661"/>
    </row>
    <row r="96" spans="1:11" s="145" customFormat="1" ht="16.5" customHeight="1" thickBot="1">
      <c r="A96" s="663" t="s">
        <v>82</v>
      </c>
      <c r="B96" s="663"/>
      <c r="C96" s="49"/>
      <c r="K96" s="49" t="str">
        <f>K7</f>
        <v>ezer forintban!</v>
      </c>
    </row>
    <row r="97" spans="1:11" ht="15">
      <c r="A97" s="651" t="s">
        <v>46</v>
      </c>
      <c r="B97" s="653" t="s">
        <v>368</v>
      </c>
      <c r="C97" s="655" t="str">
        <f>+CONCATENATE(LEFT(RM_ÖSSZEFÜGGÉSEK!A6,4),". évi")</f>
        <v>2020. évi</v>
      </c>
      <c r="D97" s="656"/>
      <c r="E97" s="657"/>
      <c r="F97" s="657"/>
      <c r="G97" s="657"/>
      <c r="H97" s="657"/>
      <c r="I97" s="657"/>
      <c r="J97" s="657"/>
      <c r="K97" s="658"/>
    </row>
    <row r="98" spans="1:11" ht="23.25" thickBot="1">
      <c r="A98" s="652"/>
      <c r="B98" s="654"/>
      <c r="C98" s="282" t="s">
        <v>367</v>
      </c>
      <c r="D98" s="300" t="str">
        <f aca="true" t="shared" si="28" ref="D98:I98">D9</f>
        <v>1. sz. módosítás </v>
      </c>
      <c r="E98" s="300" t="str">
        <f t="shared" si="28"/>
        <v>2. sz. módosítás </v>
      </c>
      <c r="F98" s="300" t="str">
        <f t="shared" si="28"/>
        <v>3. sz. módosítás </v>
      </c>
      <c r="G98" s="300" t="str">
        <f t="shared" si="28"/>
        <v>4. sz. módosítás </v>
      </c>
      <c r="H98" s="300" t="str">
        <f t="shared" si="28"/>
        <v>5. sz. módosítás </v>
      </c>
      <c r="I98" s="300" t="str">
        <f t="shared" si="28"/>
        <v>6. sz. módosítás </v>
      </c>
      <c r="J98" s="301" t="s">
        <v>431</v>
      </c>
      <c r="K98" s="302" t="str">
        <f>K9</f>
        <v>3.számú módosítás utáni előirányzat</v>
      </c>
    </row>
    <row r="99" spans="1:11" s="137" customFormat="1" ht="12" customHeight="1" thickBot="1">
      <c r="A99" s="24" t="s">
        <v>343</v>
      </c>
      <c r="B99" s="25" t="s">
        <v>344</v>
      </c>
      <c r="C99" s="283" t="s">
        <v>345</v>
      </c>
      <c r="D99" s="283" t="s">
        <v>347</v>
      </c>
      <c r="E99" s="284" t="s">
        <v>346</v>
      </c>
      <c r="F99" s="284" t="s">
        <v>348</v>
      </c>
      <c r="G99" s="284" t="s">
        <v>349</v>
      </c>
      <c r="H99" s="284" t="s">
        <v>350</v>
      </c>
      <c r="I99" s="284" t="s">
        <v>436</v>
      </c>
      <c r="J99" s="284" t="s">
        <v>437</v>
      </c>
      <c r="K99" s="299" t="s">
        <v>438</v>
      </c>
    </row>
    <row r="100" spans="1:11" ht="12" customHeight="1" thickBot="1">
      <c r="A100" s="19" t="s">
        <v>3</v>
      </c>
      <c r="B100" s="23" t="s">
        <v>293</v>
      </c>
      <c r="C100" s="125">
        <v>59839</v>
      </c>
      <c r="D100" s="125">
        <f aca="true" t="shared" si="29" ref="D100:K100">D101+D102+D103+D104+D105+D118</f>
        <v>-7000</v>
      </c>
      <c r="E100" s="125">
        <f t="shared" si="29"/>
        <v>0</v>
      </c>
      <c r="F100" s="125">
        <f t="shared" si="29"/>
        <v>9772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2772</v>
      </c>
      <c r="K100" s="181">
        <f t="shared" si="29"/>
        <v>62611</v>
      </c>
    </row>
    <row r="101" spans="1:11" ht="12" customHeight="1">
      <c r="A101" s="14" t="s">
        <v>58</v>
      </c>
      <c r="B101" s="7" t="s">
        <v>32</v>
      </c>
      <c r="C101" s="267">
        <v>12581</v>
      </c>
      <c r="D101" s="185"/>
      <c r="E101" s="185"/>
      <c r="F101" s="185"/>
      <c r="G101" s="185"/>
      <c r="H101" s="185"/>
      <c r="I101" s="185"/>
      <c r="J101" s="275">
        <f aca="true" t="shared" si="30" ref="J101:J120">D101+E101+F101+G101+H101+I101</f>
        <v>0</v>
      </c>
      <c r="K101" s="226">
        <f aca="true" t="shared" si="31" ref="K101:K120">C101+J101</f>
        <v>12581</v>
      </c>
    </row>
    <row r="102" spans="1:11" ht="12" customHeight="1">
      <c r="A102" s="11" t="s">
        <v>59</v>
      </c>
      <c r="B102" s="5" t="s">
        <v>101</v>
      </c>
      <c r="C102" s="127">
        <v>1101</v>
      </c>
      <c r="D102" s="127"/>
      <c r="E102" s="127"/>
      <c r="F102" s="127"/>
      <c r="G102" s="127"/>
      <c r="H102" s="127"/>
      <c r="I102" s="127"/>
      <c r="J102" s="276">
        <f t="shared" si="30"/>
        <v>0</v>
      </c>
      <c r="K102" s="222">
        <f t="shared" si="31"/>
        <v>1101</v>
      </c>
    </row>
    <row r="103" spans="1:11" ht="12" customHeight="1">
      <c r="A103" s="11" t="s">
        <v>60</v>
      </c>
      <c r="B103" s="5" t="s">
        <v>77</v>
      </c>
      <c r="C103" s="129">
        <v>391</v>
      </c>
      <c r="D103" s="129"/>
      <c r="E103" s="129"/>
      <c r="F103" s="129">
        <v>9772</v>
      </c>
      <c r="G103" s="129"/>
      <c r="H103" s="129"/>
      <c r="I103" s="129"/>
      <c r="J103" s="277">
        <f t="shared" si="30"/>
        <v>9772</v>
      </c>
      <c r="K103" s="223">
        <f t="shared" si="31"/>
        <v>10163</v>
      </c>
    </row>
    <row r="104" spans="1:11" ht="12" customHeight="1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7">
        <f t="shared" si="30"/>
        <v>0</v>
      </c>
      <c r="K104" s="223">
        <f t="shared" si="31"/>
        <v>0</v>
      </c>
    </row>
    <row r="105" spans="1:11" ht="12" customHeight="1">
      <c r="A105" s="11" t="s">
        <v>69</v>
      </c>
      <c r="B105" s="16" t="s">
        <v>103</v>
      </c>
      <c r="C105" s="129">
        <v>38766</v>
      </c>
      <c r="D105" s="129"/>
      <c r="E105" s="129"/>
      <c r="F105" s="129"/>
      <c r="G105" s="129"/>
      <c r="H105" s="129"/>
      <c r="I105" s="129"/>
      <c r="J105" s="277">
        <f t="shared" si="30"/>
        <v>0</v>
      </c>
      <c r="K105" s="223">
        <f t="shared" si="31"/>
        <v>38766</v>
      </c>
    </row>
    <row r="106" spans="1:11" ht="12" customHeight="1">
      <c r="A106" s="11" t="s">
        <v>62</v>
      </c>
      <c r="B106" s="5" t="s">
        <v>298</v>
      </c>
      <c r="C106" s="129"/>
      <c r="D106" s="129"/>
      <c r="E106" s="129"/>
      <c r="F106" s="129"/>
      <c r="G106" s="129"/>
      <c r="H106" s="129"/>
      <c r="I106" s="129"/>
      <c r="J106" s="277">
        <f t="shared" si="30"/>
        <v>0</v>
      </c>
      <c r="K106" s="223">
        <f t="shared" si="31"/>
        <v>0</v>
      </c>
    </row>
    <row r="107" spans="1:11" ht="12" customHeight="1">
      <c r="A107" s="11" t="s">
        <v>63</v>
      </c>
      <c r="B107" s="52" t="s">
        <v>297</v>
      </c>
      <c r="C107" s="129"/>
      <c r="D107" s="129"/>
      <c r="E107" s="129"/>
      <c r="F107" s="129"/>
      <c r="G107" s="129"/>
      <c r="H107" s="129"/>
      <c r="I107" s="129"/>
      <c r="J107" s="277">
        <f t="shared" si="30"/>
        <v>0</v>
      </c>
      <c r="K107" s="223">
        <f t="shared" si="31"/>
        <v>0</v>
      </c>
    </row>
    <row r="108" spans="1:11" ht="12" customHeight="1">
      <c r="A108" s="11" t="s">
        <v>70</v>
      </c>
      <c r="B108" s="52" t="s">
        <v>296</v>
      </c>
      <c r="C108" s="129"/>
      <c r="D108" s="129"/>
      <c r="E108" s="129"/>
      <c r="F108" s="129"/>
      <c r="G108" s="129"/>
      <c r="H108" s="129"/>
      <c r="I108" s="129"/>
      <c r="J108" s="277">
        <f t="shared" si="30"/>
        <v>0</v>
      </c>
      <c r="K108" s="223">
        <f t="shared" si="31"/>
        <v>0</v>
      </c>
    </row>
    <row r="109" spans="1:11" ht="12" customHeight="1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7">
        <f t="shared" si="30"/>
        <v>0</v>
      </c>
      <c r="K109" s="223">
        <f t="shared" si="31"/>
        <v>0</v>
      </c>
    </row>
    <row r="110" spans="1:11" ht="12" customHeight="1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7">
        <f t="shared" si="30"/>
        <v>0</v>
      </c>
      <c r="K110" s="223">
        <f t="shared" si="31"/>
        <v>0</v>
      </c>
    </row>
    <row r="111" spans="1:11" ht="12" customHeight="1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7">
        <f t="shared" si="30"/>
        <v>0</v>
      </c>
      <c r="K111" s="223">
        <f t="shared" si="31"/>
        <v>0</v>
      </c>
    </row>
    <row r="112" spans="1:11" ht="12" customHeight="1">
      <c r="A112" s="11" t="s">
        <v>75</v>
      </c>
      <c r="B112" s="50" t="s">
        <v>236</v>
      </c>
      <c r="C112" s="129"/>
      <c r="D112" s="129"/>
      <c r="E112" s="129"/>
      <c r="F112" s="129"/>
      <c r="G112" s="129"/>
      <c r="H112" s="129"/>
      <c r="I112" s="129"/>
      <c r="J112" s="277">
        <f t="shared" si="30"/>
        <v>0</v>
      </c>
      <c r="K112" s="223">
        <f t="shared" si="31"/>
        <v>0</v>
      </c>
    </row>
    <row r="113" spans="1:11" ht="12" customHeight="1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7">
        <f t="shared" si="30"/>
        <v>0</v>
      </c>
      <c r="K113" s="223">
        <f t="shared" si="31"/>
        <v>0</v>
      </c>
    </row>
    <row r="114" spans="1:11" ht="12" customHeight="1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7">
        <f t="shared" si="30"/>
        <v>0</v>
      </c>
      <c r="K114" s="223">
        <f t="shared" si="31"/>
        <v>0</v>
      </c>
    </row>
    <row r="115" spans="1:11" ht="12" customHeight="1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7">
        <f t="shared" si="30"/>
        <v>0</v>
      </c>
      <c r="K115" s="223">
        <f t="shared" si="31"/>
        <v>0</v>
      </c>
    </row>
    <row r="116" spans="1:11" ht="12" customHeight="1">
      <c r="A116" s="11" t="s">
        <v>294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7">
        <f t="shared" si="30"/>
        <v>0</v>
      </c>
      <c r="K116" s="223">
        <f t="shared" si="31"/>
        <v>0</v>
      </c>
    </row>
    <row r="117" spans="1:11" ht="12" customHeight="1">
      <c r="A117" s="13" t="s">
        <v>295</v>
      </c>
      <c r="B117" s="52" t="s">
        <v>241</v>
      </c>
      <c r="C117" s="129">
        <v>38766</v>
      </c>
      <c r="D117" s="129"/>
      <c r="E117" s="129"/>
      <c r="F117" s="129"/>
      <c r="G117" s="129"/>
      <c r="H117" s="129"/>
      <c r="I117" s="129"/>
      <c r="J117" s="277">
        <f t="shared" si="30"/>
        <v>0</v>
      </c>
      <c r="K117" s="223">
        <f t="shared" si="31"/>
        <v>38766</v>
      </c>
    </row>
    <row r="118" spans="1:11" ht="12" customHeight="1">
      <c r="A118" s="11" t="s">
        <v>299</v>
      </c>
      <c r="B118" s="8" t="s">
        <v>33</v>
      </c>
      <c r="C118" s="127">
        <v>7000</v>
      </c>
      <c r="D118" s="127">
        <v>-7000</v>
      </c>
      <c r="E118" s="127"/>
      <c r="F118" s="127"/>
      <c r="G118" s="127"/>
      <c r="H118" s="127"/>
      <c r="I118" s="127"/>
      <c r="J118" s="276">
        <f t="shared" si="30"/>
        <v>-7000</v>
      </c>
      <c r="K118" s="222">
        <f t="shared" si="31"/>
        <v>0</v>
      </c>
    </row>
    <row r="119" spans="1:11" ht="12" customHeight="1">
      <c r="A119" s="11" t="s">
        <v>300</v>
      </c>
      <c r="B119" s="5" t="s">
        <v>302</v>
      </c>
      <c r="C119" s="127"/>
      <c r="D119" s="127"/>
      <c r="E119" s="127"/>
      <c r="F119" s="127"/>
      <c r="G119" s="127"/>
      <c r="H119" s="127"/>
      <c r="I119" s="127"/>
      <c r="J119" s="276">
        <f t="shared" si="30"/>
        <v>0</v>
      </c>
      <c r="K119" s="222">
        <f t="shared" si="31"/>
        <v>0</v>
      </c>
    </row>
    <row r="120" spans="1:11" ht="12" customHeight="1" thickBot="1">
      <c r="A120" s="15" t="s">
        <v>301</v>
      </c>
      <c r="B120" s="177" t="s">
        <v>303</v>
      </c>
      <c r="C120" s="186">
        <v>7000</v>
      </c>
      <c r="D120" s="186">
        <v>-7000</v>
      </c>
      <c r="E120" s="186"/>
      <c r="F120" s="186"/>
      <c r="G120" s="186"/>
      <c r="H120" s="186"/>
      <c r="I120" s="186"/>
      <c r="J120" s="278">
        <f t="shared" si="30"/>
        <v>-7000</v>
      </c>
      <c r="K120" s="227">
        <f t="shared" si="31"/>
        <v>0</v>
      </c>
    </row>
    <row r="121" spans="1:11" ht="12" customHeight="1" thickBot="1">
      <c r="A121" s="175" t="s">
        <v>4</v>
      </c>
      <c r="B121" s="176" t="s">
        <v>242</v>
      </c>
      <c r="C121" s="187">
        <v>3000</v>
      </c>
      <c r="D121" s="126">
        <f aca="true" t="shared" si="32" ref="D121:K121">+D122+D124+D126</f>
        <v>0</v>
      </c>
      <c r="E121" s="187">
        <f t="shared" si="32"/>
        <v>0</v>
      </c>
      <c r="F121" s="187">
        <f t="shared" si="32"/>
        <v>90122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90122</v>
      </c>
      <c r="K121" s="182">
        <f t="shared" si="32"/>
        <v>93122</v>
      </c>
    </row>
    <row r="122" spans="1:11" ht="12" customHeight="1">
      <c r="A122" s="12" t="s">
        <v>64</v>
      </c>
      <c r="B122" s="5" t="s">
        <v>119</v>
      </c>
      <c r="C122" s="128">
        <v>3000</v>
      </c>
      <c r="D122" s="193"/>
      <c r="E122" s="193"/>
      <c r="F122" s="193">
        <v>90122</v>
      </c>
      <c r="G122" s="193"/>
      <c r="H122" s="193"/>
      <c r="I122" s="128"/>
      <c r="J122" s="167">
        <f aca="true" t="shared" si="33" ref="J122:J134">D122+E122+F122+G122+H122+I122</f>
        <v>90122</v>
      </c>
      <c r="K122" s="166">
        <f aca="true" t="shared" si="34" ref="K122:K134">C122+J122</f>
        <v>93122</v>
      </c>
    </row>
    <row r="123" spans="1:11" ht="12" customHeight="1">
      <c r="A123" s="12" t="s">
        <v>65</v>
      </c>
      <c r="B123" s="9" t="s">
        <v>246</v>
      </c>
      <c r="C123" s="128"/>
      <c r="D123" s="193"/>
      <c r="E123" s="193"/>
      <c r="F123" s="193">
        <v>81241</v>
      </c>
      <c r="G123" s="193"/>
      <c r="H123" s="193"/>
      <c r="I123" s="128"/>
      <c r="J123" s="167">
        <f t="shared" si="33"/>
        <v>81241</v>
      </c>
      <c r="K123" s="166">
        <f t="shared" si="34"/>
        <v>81241</v>
      </c>
    </row>
    <row r="124" spans="1:11" ht="12" customHeight="1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6">
        <f t="shared" si="33"/>
        <v>0</v>
      </c>
      <c r="K124" s="222">
        <f t="shared" si="34"/>
        <v>0</v>
      </c>
    </row>
    <row r="125" spans="1:11" ht="12" customHeight="1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6">
        <f t="shared" si="33"/>
        <v>0</v>
      </c>
      <c r="K125" s="222">
        <f t="shared" si="34"/>
        <v>0</v>
      </c>
    </row>
    <row r="126" spans="1:11" ht="12" customHeight="1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6">
        <f t="shared" si="33"/>
        <v>0</v>
      </c>
      <c r="K126" s="222">
        <f t="shared" si="34"/>
        <v>0</v>
      </c>
    </row>
    <row r="127" spans="1:11" ht="12" customHeight="1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6">
        <f t="shared" si="33"/>
        <v>0</v>
      </c>
      <c r="K127" s="222">
        <f t="shared" si="34"/>
        <v>0</v>
      </c>
    </row>
    <row r="128" spans="1:11" ht="12" customHeight="1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6">
        <f t="shared" si="33"/>
        <v>0</v>
      </c>
      <c r="K128" s="222">
        <f t="shared" si="34"/>
        <v>0</v>
      </c>
    </row>
    <row r="129" spans="1:11" ht="15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6">
        <f t="shared" si="33"/>
        <v>0</v>
      </c>
      <c r="K129" s="222">
        <f t="shared" si="34"/>
        <v>0</v>
      </c>
    </row>
    <row r="130" spans="1:11" ht="12" customHeight="1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6">
        <f t="shared" si="33"/>
        <v>0</v>
      </c>
      <c r="K130" s="222">
        <f t="shared" si="34"/>
        <v>0</v>
      </c>
    </row>
    <row r="131" spans="1:11" ht="12" customHeight="1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6">
        <f t="shared" si="33"/>
        <v>0</v>
      </c>
      <c r="K131" s="222">
        <f t="shared" si="34"/>
        <v>0</v>
      </c>
    </row>
    <row r="132" spans="1:11" ht="12" customHeight="1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6">
        <f t="shared" si="33"/>
        <v>0</v>
      </c>
      <c r="K132" s="222">
        <f t="shared" si="34"/>
        <v>0</v>
      </c>
    </row>
    <row r="133" spans="1:11" ht="12" customHeight="1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6">
        <f t="shared" si="33"/>
        <v>0</v>
      </c>
      <c r="K133" s="222">
        <f t="shared" si="34"/>
        <v>0</v>
      </c>
    </row>
    <row r="134" spans="1:11" ht="15.75" thickBot="1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7">
        <f t="shared" si="33"/>
        <v>0</v>
      </c>
      <c r="K134" s="223">
        <f t="shared" si="34"/>
        <v>0</v>
      </c>
    </row>
    <row r="135" spans="1:11" ht="12" customHeight="1" thickBot="1">
      <c r="A135" s="17" t="s">
        <v>5</v>
      </c>
      <c r="B135" s="47" t="s">
        <v>304</v>
      </c>
      <c r="C135" s="126">
        <v>62839</v>
      </c>
      <c r="D135" s="192">
        <f aca="true" t="shared" si="35" ref="D135:K135">+D100+D121</f>
        <v>-7000</v>
      </c>
      <c r="E135" s="192">
        <f t="shared" si="35"/>
        <v>0</v>
      </c>
      <c r="F135" s="192">
        <f t="shared" si="35"/>
        <v>99894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92894</v>
      </c>
      <c r="K135" s="68">
        <f t="shared" si="35"/>
        <v>155733</v>
      </c>
    </row>
    <row r="136" spans="1:11" ht="12" customHeight="1" thickBot="1">
      <c r="A136" s="17" t="s">
        <v>6</v>
      </c>
      <c r="B136" s="47" t="s">
        <v>369</v>
      </c>
      <c r="C136" s="126">
        <v>0</v>
      </c>
      <c r="D136" s="192">
        <f aca="true" t="shared" si="36" ref="D136:K1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312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>
      <c r="A138" s="12" t="s">
        <v>153</v>
      </c>
      <c r="B138" s="9" t="s">
        <v>313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>
      <c r="A139" s="10" t="s">
        <v>154</v>
      </c>
      <c r="B139" s="9" t="s">
        <v>314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>
      <c r="A140" s="17" t="s">
        <v>7</v>
      </c>
      <c r="B140" s="47" t="s">
        <v>306</v>
      </c>
      <c r="C140" s="126">
        <v>0</v>
      </c>
      <c r="D140" s="192">
        <f aca="true" t="shared" si="37" ref="D140:K140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315</v>
      </c>
      <c r="C141" s="127"/>
      <c r="D141" s="194"/>
      <c r="E141" s="194"/>
      <c r="F141" s="194"/>
      <c r="G141" s="194"/>
      <c r="H141" s="194"/>
      <c r="I141" s="127"/>
      <c r="J141" s="276">
        <f aca="true" t="shared" si="38" ref="J141:J146">D141+E141+F141+G141+H141+I141</f>
        <v>0</v>
      </c>
      <c r="K141" s="222">
        <f aca="true" t="shared" si="39" ref="K141:K146">C141+J141</f>
        <v>0</v>
      </c>
    </row>
    <row r="142" spans="1:11" ht="12" customHeight="1">
      <c r="A142" s="12" t="s">
        <v>52</v>
      </c>
      <c r="B142" s="6" t="s">
        <v>307</v>
      </c>
      <c r="C142" s="127"/>
      <c r="D142" s="194"/>
      <c r="E142" s="194"/>
      <c r="F142" s="194"/>
      <c r="G142" s="194"/>
      <c r="H142" s="194"/>
      <c r="I142" s="127"/>
      <c r="J142" s="276">
        <f t="shared" si="38"/>
        <v>0</v>
      </c>
      <c r="K142" s="222">
        <f t="shared" si="39"/>
        <v>0</v>
      </c>
    </row>
    <row r="143" spans="1:11" ht="12" customHeight="1">
      <c r="A143" s="12" t="s">
        <v>53</v>
      </c>
      <c r="B143" s="6" t="s">
        <v>308</v>
      </c>
      <c r="C143" s="127"/>
      <c r="D143" s="194"/>
      <c r="E143" s="194"/>
      <c r="F143" s="194"/>
      <c r="G143" s="194"/>
      <c r="H143" s="194"/>
      <c r="I143" s="127"/>
      <c r="J143" s="276">
        <f t="shared" si="38"/>
        <v>0</v>
      </c>
      <c r="K143" s="222">
        <f t="shared" si="39"/>
        <v>0</v>
      </c>
    </row>
    <row r="144" spans="1:11" ht="12" customHeight="1">
      <c r="A144" s="12" t="s">
        <v>93</v>
      </c>
      <c r="B144" s="6" t="s">
        <v>309</v>
      </c>
      <c r="C144" s="127"/>
      <c r="D144" s="194"/>
      <c r="E144" s="194"/>
      <c r="F144" s="194"/>
      <c r="G144" s="194"/>
      <c r="H144" s="194"/>
      <c r="I144" s="127"/>
      <c r="J144" s="276">
        <f t="shared" si="38"/>
        <v>0</v>
      </c>
      <c r="K144" s="222">
        <f t="shared" si="39"/>
        <v>0</v>
      </c>
    </row>
    <row r="145" spans="1:11" ht="12" customHeight="1">
      <c r="A145" s="12" t="s">
        <v>94</v>
      </c>
      <c r="B145" s="6" t="s">
        <v>310</v>
      </c>
      <c r="C145" s="127"/>
      <c r="D145" s="194"/>
      <c r="E145" s="194"/>
      <c r="F145" s="194"/>
      <c r="G145" s="194"/>
      <c r="H145" s="194"/>
      <c r="I145" s="127"/>
      <c r="J145" s="276">
        <f t="shared" si="38"/>
        <v>0</v>
      </c>
      <c r="K145" s="222">
        <f t="shared" si="39"/>
        <v>0</v>
      </c>
    </row>
    <row r="146" spans="1:11" ht="12" customHeight="1" thickBot="1">
      <c r="A146" s="10" t="s">
        <v>95</v>
      </c>
      <c r="B146" s="6" t="s">
        <v>311</v>
      </c>
      <c r="C146" s="127"/>
      <c r="D146" s="194"/>
      <c r="E146" s="194"/>
      <c r="F146" s="194"/>
      <c r="G146" s="194"/>
      <c r="H146" s="194"/>
      <c r="I146" s="127"/>
      <c r="J146" s="276">
        <f t="shared" si="38"/>
        <v>0</v>
      </c>
      <c r="K146" s="222">
        <f t="shared" si="39"/>
        <v>0</v>
      </c>
    </row>
    <row r="147" spans="1:11" ht="12" customHeight="1" thickBot="1">
      <c r="A147" s="17" t="s">
        <v>8</v>
      </c>
      <c r="B147" s="47" t="s">
        <v>319</v>
      </c>
      <c r="C147" s="132">
        <v>0</v>
      </c>
      <c r="D147" s="196">
        <f aca="true" t="shared" si="40" ref="D147:K147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1" ht="12" customHeight="1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6">
        <f>D148+E148+F148+G148+H148+I148</f>
        <v>0</v>
      </c>
      <c r="K148" s="222">
        <f>C148+J148</f>
        <v>0</v>
      </c>
    </row>
    <row r="149" spans="1:11" ht="12" customHeight="1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6">
        <f>D149+E149+F149+G149+H149+I149</f>
        <v>0</v>
      </c>
      <c r="K149" s="222">
        <f>C149+J149</f>
        <v>0</v>
      </c>
    </row>
    <row r="150" spans="1:11" ht="12" customHeight="1">
      <c r="A150" s="12" t="s">
        <v>170</v>
      </c>
      <c r="B150" s="6" t="s">
        <v>320</v>
      </c>
      <c r="C150" s="127"/>
      <c r="D150" s="194"/>
      <c r="E150" s="194"/>
      <c r="F150" s="194"/>
      <c r="G150" s="194"/>
      <c r="H150" s="194"/>
      <c r="I150" s="127"/>
      <c r="J150" s="276">
        <f>D150+E150+F150+G150+H150+I150</f>
        <v>0</v>
      </c>
      <c r="K150" s="222">
        <f>C150+J150</f>
        <v>0</v>
      </c>
    </row>
    <row r="151" spans="1:11" ht="12" customHeight="1" thickBot="1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6">
        <f>D151+E151+F151+G151+H151+I151</f>
        <v>0</v>
      </c>
      <c r="K151" s="222">
        <f>C151+J151</f>
        <v>0</v>
      </c>
    </row>
    <row r="152" spans="1:11" ht="12" customHeight="1" thickBot="1">
      <c r="A152" s="17" t="s">
        <v>9</v>
      </c>
      <c r="B152" s="47" t="s">
        <v>321</v>
      </c>
      <c r="C152" s="188">
        <v>0</v>
      </c>
      <c r="D152" s="197">
        <f aca="true" t="shared" si="41" ref="D152:K152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1" ht="12" customHeight="1">
      <c r="A153" s="12" t="s">
        <v>56</v>
      </c>
      <c r="B153" s="6" t="s">
        <v>316</v>
      </c>
      <c r="C153" s="127"/>
      <c r="D153" s="194"/>
      <c r="E153" s="194"/>
      <c r="F153" s="194"/>
      <c r="G153" s="194"/>
      <c r="H153" s="194"/>
      <c r="I153" s="127"/>
      <c r="J153" s="276">
        <f aca="true" t="shared" si="42" ref="J153:J159">D153+E153+F153+G153+H153+I153</f>
        <v>0</v>
      </c>
      <c r="K153" s="222">
        <f aca="true" t="shared" si="43" ref="K153:K159">C153+J153</f>
        <v>0</v>
      </c>
    </row>
    <row r="154" spans="1:11" ht="12" customHeight="1">
      <c r="A154" s="12" t="s">
        <v>57</v>
      </c>
      <c r="B154" s="6" t="s">
        <v>323</v>
      </c>
      <c r="C154" s="127"/>
      <c r="D154" s="194"/>
      <c r="E154" s="194"/>
      <c r="F154" s="194"/>
      <c r="G154" s="194"/>
      <c r="H154" s="194"/>
      <c r="I154" s="127"/>
      <c r="J154" s="276">
        <f t="shared" si="42"/>
        <v>0</v>
      </c>
      <c r="K154" s="222">
        <f t="shared" si="43"/>
        <v>0</v>
      </c>
    </row>
    <row r="155" spans="1:11" ht="12" customHeight="1">
      <c r="A155" s="12" t="s">
        <v>182</v>
      </c>
      <c r="B155" s="6" t="s">
        <v>318</v>
      </c>
      <c r="C155" s="127"/>
      <c r="D155" s="194"/>
      <c r="E155" s="194"/>
      <c r="F155" s="194"/>
      <c r="G155" s="194"/>
      <c r="H155" s="194"/>
      <c r="I155" s="127"/>
      <c r="J155" s="276">
        <f t="shared" si="42"/>
        <v>0</v>
      </c>
      <c r="K155" s="222">
        <f t="shared" si="43"/>
        <v>0</v>
      </c>
    </row>
    <row r="156" spans="1:11" ht="12" customHeight="1">
      <c r="A156" s="12" t="s">
        <v>183</v>
      </c>
      <c r="B156" s="6" t="s">
        <v>324</v>
      </c>
      <c r="C156" s="127"/>
      <c r="D156" s="194"/>
      <c r="E156" s="194"/>
      <c r="F156" s="194"/>
      <c r="G156" s="194"/>
      <c r="H156" s="194"/>
      <c r="I156" s="127"/>
      <c r="J156" s="276">
        <f t="shared" si="42"/>
        <v>0</v>
      </c>
      <c r="K156" s="222">
        <f t="shared" si="43"/>
        <v>0</v>
      </c>
    </row>
    <row r="157" spans="1:11" ht="12" customHeight="1" thickBot="1">
      <c r="A157" s="12" t="s">
        <v>322</v>
      </c>
      <c r="B157" s="6" t="s">
        <v>325</v>
      </c>
      <c r="C157" s="127"/>
      <c r="D157" s="194"/>
      <c r="E157" s="195"/>
      <c r="F157" s="195"/>
      <c r="G157" s="195"/>
      <c r="H157" s="195"/>
      <c r="I157" s="129"/>
      <c r="J157" s="277">
        <f t="shared" si="42"/>
        <v>0</v>
      </c>
      <c r="K157" s="223">
        <f t="shared" si="43"/>
        <v>0</v>
      </c>
    </row>
    <row r="158" spans="1:11" ht="12" customHeight="1" thickBot="1">
      <c r="A158" s="17" t="s">
        <v>10</v>
      </c>
      <c r="B158" s="47" t="s">
        <v>326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1" ht="12" customHeight="1" thickBot="1">
      <c r="A159" s="17" t="s">
        <v>11</v>
      </c>
      <c r="B159" s="47" t="s">
        <v>327</v>
      </c>
      <c r="C159" s="189"/>
      <c r="D159" s="198"/>
      <c r="E159" s="297"/>
      <c r="F159" s="297"/>
      <c r="G159" s="297"/>
      <c r="H159" s="297"/>
      <c r="I159" s="249"/>
      <c r="J159" s="279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329</v>
      </c>
      <c r="C160" s="190">
        <v>0</v>
      </c>
      <c r="D160" s="199">
        <f aca="true" t="shared" si="44" ref="D160:K160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328</v>
      </c>
      <c r="C161" s="190">
        <v>62839</v>
      </c>
      <c r="D161" s="199">
        <f aca="true" t="shared" si="45" ref="D161:K161">+D135+D160</f>
        <v>-7000</v>
      </c>
      <c r="E161" s="199">
        <f t="shared" si="45"/>
        <v>0</v>
      </c>
      <c r="F161" s="199">
        <f t="shared" si="45"/>
        <v>99894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92894</v>
      </c>
      <c r="K161" s="184">
        <f t="shared" si="45"/>
        <v>155733</v>
      </c>
    </row>
    <row r="162" spans="3:11" ht="13.5" customHeight="1">
      <c r="C162" s="410">
        <f>C93-C161</f>
        <v>-45692</v>
      </c>
      <c r="D162" s="411"/>
      <c r="E162" s="411"/>
      <c r="F162" s="411"/>
      <c r="G162" s="411"/>
      <c r="H162" s="411"/>
      <c r="I162" s="411"/>
      <c r="J162" s="411"/>
      <c r="K162" s="412">
        <f>K93-K161</f>
        <v>-48074</v>
      </c>
    </row>
    <row r="163" spans="1:11" ht="15">
      <c r="A163" s="659" t="s">
        <v>255</v>
      </c>
      <c r="B163" s="659"/>
      <c r="C163" s="659"/>
      <c r="D163" s="659"/>
      <c r="E163" s="659"/>
      <c r="F163" s="659"/>
      <c r="G163" s="659"/>
      <c r="H163" s="659"/>
      <c r="I163" s="659"/>
      <c r="J163" s="659"/>
      <c r="K163" s="659"/>
    </row>
    <row r="164" spans="1:11" ht="15" customHeight="1" thickBot="1">
      <c r="A164" s="650" t="s">
        <v>83</v>
      </c>
      <c r="B164" s="650"/>
      <c r="C164" s="74"/>
      <c r="K164" s="74" t="str">
        <f>K96</f>
        <v>ezer forintban!</v>
      </c>
    </row>
    <row r="165" spans="1:11" ht="25.5" customHeight="1" thickBot="1">
      <c r="A165" s="17">
        <v>1</v>
      </c>
      <c r="B165" s="22" t="s">
        <v>330</v>
      </c>
      <c r="C165" s="191">
        <f>+C68-C135</f>
        <v>-47329</v>
      </c>
      <c r="D165" s="126">
        <f aca="true" t="shared" si="46" ref="D165:K165">+D68-D135</f>
        <v>7000</v>
      </c>
      <c r="E165" s="126">
        <f t="shared" si="46"/>
        <v>0</v>
      </c>
      <c r="F165" s="126">
        <f t="shared" si="46"/>
        <v>-9382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-2382</v>
      </c>
      <c r="K165" s="68">
        <f t="shared" si="46"/>
        <v>-49711</v>
      </c>
    </row>
    <row r="166" spans="1:11" ht="32.25" customHeight="1" thickBot="1">
      <c r="A166" s="17" t="s">
        <v>4</v>
      </c>
      <c r="B166" s="22" t="s">
        <v>336</v>
      </c>
      <c r="C166" s="126">
        <f>+C92-C160</f>
        <v>1637</v>
      </c>
      <c r="D166" s="126">
        <f aca="true" t="shared" si="47" ref="D166:K166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1637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30" zoomScaleNormal="130" zoomScaleSheetLayoutView="100" workbookViewId="0" topLeftCell="C12">
      <selection activeCell="D22" sqref="D22"/>
    </sheetView>
  </sheetViews>
  <sheetFormatPr defaultColWidth="9.375" defaultRowHeight="12.75"/>
  <cols>
    <col min="1" max="1" width="6.75390625" style="33" customWidth="1"/>
    <col min="2" max="2" width="48.00390625" style="55" customWidth="1"/>
    <col min="3" max="5" width="15.50390625" style="33" customWidth="1"/>
    <col min="6" max="6" width="55.125" style="33" customWidth="1"/>
    <col min="7" max="9" width="15.50390625" style="33" customWidth="1"/>
    <col min="10" max="10" width="4.75390625" style="33" customWidth="1"/>
    <col min="11" max="16384" width="9.375" style="33" customWidth="1"/>
  </cols>
  <sheetData>
    <row r="1" spans="2:10" ht="39.75" customHeight="1">
      <c r="B1" s="307" t="s">
        <v>441</v>
      </c>
      <c r="C1" s="81"/>
      <c r="D1" s="81"/>
      <c r="E1" s="81"/>
      <c r="F1" s="81"/>
      <c r="G1" s="81"/>
      <c r="H1" s="81"/>
      <c r="I1" s="81"/>
      <c r="J1" s="670" t="str">
        <f>CONCATENATE("2.1. melléklet ",RM_ALAPADATOK!A7," ",RM_ALAPADATOK!B7," ",RM_ALAPADATOK!C7," ",RM_ALAPADATOK!D7," ",RM_ALAPADATOK!E7," ",RM_ALAPADATOK!F7," ",RM_ALAPADATOK!G7," ",RM_ALAPADATOK!H7)</f>
        <v>2.1. melléklet a 3 / 2020 ( III.11. ) önkormányzati rendelethez</v>
      </c>
    </row>
    <row r="2" spans="7:10" ht="14.25" thickBot="1">
      <c r="G2" s="82"/>
      <c r="H2" s="82"/>
      <c r="I2" s="82" t="str">
        <f>CONCATENATE('RM_1.1.sz.mell.'!K7)</f>
        <v>ezer forintban!</v>
      </c>
      <c r="J2" s="670"/>
    </row>
    <row r="3" spans="1:10" ht="18" customHeight="1" thickBot="1">
      <c r="A3" s="668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70"/>
    </row>
    <row r="4" spans="1:10" s="86" customFormat="1" ht="42.75" customHeight="1" thickBot="1">
      <c r="A4" s="669"/>
      <c r="B4" s="56" t="s">
        <v>39</v>
      </c>
      <c r="C4" s="293" t="str">
        <f>+CONCATENATE('RM_1.1.sz.mell.'!C8," eredeti előirányzat")</f>
        <v>2020. évi eredeti előirányzat</v>
      </c>
      <c r="D4" s="291" t="str">
        <f>CONCATENATE("Halmozott módosítás ",RM_ALAPADATOK!D7,". …….-ig")</f>
        <v>Halmozott módosítás 2020. …….-ig</v>
      </c>
      <c r="E4" s="291" t="str">
        <f>+CONCATENATE(LEFT('RM_1.1.sz.mell.'!C8,4),".3. Módosítás után")</f>
        <v>2020.3. Módosítás után</v>
      </c>
      <c r="F4" s="292" t="s">
        <v>39</v>
      </c>
      <c r="G4" s="290" t="str">
        <f>+C4</f>
        <v>2020. évi eredeti előirányzat</v>
      </c>
      <c r="H4" s="290" t="str">
        <f>+D4</f>
        <v>Halmozott módosítás 2020. …….-ig</v>
      </c>
      <c r="I4" s="422" t="str">
        <f>+E4</f>
        <v>2020.3. Módosítás után</v>
      </c>
      <c r="J4" s="670"/>
    </row>
    <row r="5" spans="1:10" s="90" customFormat="1" ht="12" customHeight="1" thickBot="1">
      <c r="A5" s="87" t="s">
        <v>343</v>
      </c>
      <c r="B5" s="88" t="s">
        <v>344</v>
      </c>
      <c r="C5" s="89" t="s">
        <v>345</v>
      </c>
      <c r="D5" s="201" t="s">
        <v>347</v>
      </c>
      <c r="E5" s="201" t="s">
        <v>422</v>
      </c>
      <c r="F5" s="88" t="s">
        <v>370</v>
      </c>
      <c r="G5" s="89" t="s">
        <v>349</v>
      </c>
      <c r="H5" s="89" t="s">
        <v>350</v>
      </c>
      <c r="I5" s="239" t="s">
        <v>423</v>
      </c>
      <c r="J5" s="670"/>
    </row>
    <row r="6" spans="1:10" ht="12.75" customHeight="1">
      <c r="A6" s="91" t="s">
        <v>3</v>
      </c>
      <c r="B6" s="92" t="s">
        <v>256</v>
      </c>
      <c r="C6" s="554">
        <v>490507</v>
      </c>
      <c r="D6" s="75">
        <v>36510</v>
      </c>
      <c r="E6" s="228">
        <f>C6+D6</f>
        <v>527017</v>
      </c>
      <c r="F6" s="92" t="s">
        <v>40</v>
      </c>
      <c r="G6" s="267">
        <v>182959</v>
      </c>
      <c r="H6" s="561">
        <v>1665</v>
      </c>
      <c r="I6" s="232">
        <f>G6+H6</f>
        <v>184624</v>
      </c>
      <c r="J6" s="670"/>
    </row>
    <row r="7" spans="1:10" ht="12.75" customHeight="1">
      <c r="A7" s="93" t="s">
        <v>4</v>
      </c>
      <c r="B7" s="94" t="s">
        <v>257</v>
      </c>
      <c r="C7" s="555">
        <v>111376</v>
      </c>
      <c r="D7" s="76">
        <v>44090</v>
      </c>
      <c r="E7" s="228">
        <f aca="true" t="shared" si="0" ref="E7:E16">C7+D7</f>
        <v>155466</v>
      </c>
      <c r="F7" s="94" t="s">
        <v>101</v>
      </c>
      <c r="G7" s="555">
        <v>32444</v>
      </c>
      <c r="H7" s="562">
        <v>225</v>
      </c>
      <c r="I7" s="232">
        <f aca="true" t="shared" si="1" ref="I7:I17">G7+H7</f>
        <v>32669</v>
      </c>
      <c r="J7" s="670"/>
    </row>
    <row r="8" spans="1:10" ht="12.75" customHeight="1">
      <c r="A8" s="93" t="s">
        <v>5</v>
      </c>
      <c r="B8" s="94" t="s">
        <v>277</v>
      </c>
      <c r="C8" s="555">
        <v>28745</v>
      </c>
      <c r="D8" s="76"/>
      <c r="E8" s="228">
        <f t="shared" si="0"/>
        <v>28745</v>
      </c>
      <c r="F8" s="94" t="s">
        <v>123</v>
      </c>
      <c r="G8" s="555">
        <v>297616</v>
      </c>
      <c r="H8" s="562">
        <v>17202</v>
      </c>
      <c r="I8" s="232">
        <f t="shared" si="1"/>
        <v>314818</v>
      </c>
      <c r="J8" s="670"/>
    </row>
    <row r="9" spans="1:10" ht="12.75" customHeight="1">
      <c r="A9" s="93" t="s">
        <v>6</v>
      </c>
      <c r="B9" s="94" t="s">
        <v>92</v>
      </c>
      <c r="C9" s="555">
        <v>354800</v>
      </c>
      <c r="D9" s="76">
        <v>-21000</v>
      </c>
      <c r="E9" s="228">
        <f t="shared" si="0"/>
        <v>333800</v>
      </c>
      <c r="F9" s="94" t="s">
        <v>102</v>
      </c>
      <c r="G9" s="555">
        <v>15800</v>
      </c>
      <c r="H9" s="562">
        <v>298</v>
      </c>
      <c r="I9" s="232">
        <f t="shared" si="1"/>
        <v>16098</v>
      </c>
      <c r="J9" s="670"/>
    </row>
    <row r="10" spans="1:10" ht="12.75" customHeight="1">
      <c r="A10" s="93" t="s">
        <v>7</v>
      </c>
      <c r="B10" s="95" t="s">
        <v>280</v>
      </c>
      <c r="C10" s="555">
        <v>128421</v>
      </c>
      <c r="D10" s="76">
        <v>3846</v>
      </c>
      <c r="E10" s="228">
        <f t="shared" si="0"/>
        <v>132267</v>
      </c>
      <c r="F10" s="94" t="s">
        <v>103</v>
      </c>
      <c r="G10" s="555">
        <v>586944</v>
      </c>
      <c r="H10" s="562">
        <v>44364</v>
      </c>
      <c r="I10" s="232">
        <f t="shared" si="1"/>
        <v>631308</v>
      </c>
      <c r="J10" s="670"/>
    </row>
    <row r="11" spans="1:10" ht="12.75" customHeight="1">
      <c r="A11" s="93" t="s">
        <v>8</v>
      </c>
      <c r="B11" s="94" t="s">
        <v>258</v>
      </c>
      <c r="C11" s="77"/>
      <c r="D11" s="77">
        <v>2317</v>
      </c>
      <c r="E11" s="228">
        <f t="shared" si="0"/>
        <v>2317</v>
      </c>
      <c r="F11" s="94" t="s">
        <v>33</v>
      </c>
      <c r="G11" s="555">
        <v>15302</v>
      </c>
      <c r="H11" s="562">
        <v>-3683</v>
      </c>
      <c r="I11" s="232">
        <f t="shared" si="1"/>
        <v>11619</v>
      </c>
      <c r="J11" s="670"/>
    </row>
    <row r="12" spans="1:10" ht="12.75" customHeight="1">
      <c r="A12" s="93" t="s">
        <v>9</v>
      </c>
      <c r="B12" s="94" t="s">
        <v>337</v>
      </c>
      <c r="C12" s="76"/>
      <c r="D12" s="76"/>
      <c r="E12" s="228">
        <f t="shared" si="0"/>
        <v>0</v>
      </c>
      <c r="F12" s="29"/>
      <c r="G12" s="555">
        <v>14951</v>
      </c>
      <c r="H12" s="624">
        <v>39417</v>
      </c>
      <c r="I12" s="232">
        <f t="shared" si="1"/>
        <v>54368</v>
      </c>
      <c r="J12" s="670"/>
    </row>
    <row r="13" spans="1:10" ht="12.75" customHeight="1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670"/>
    </row>
    <row r="14" spans="1:10" ht="12.75" customHeight="1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670"/>
    </row>
    <row r="15" spans="1:10" ht="12.75" customHeight="1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670"/>
    </row>
    <row r="16" spans="1:10" ht="12.75" customHeight="1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670"/>
    </row>
    <row r="17" spans="1:10" ht="12.75" customHeight="1" thickBot="1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670"/>
    </row>
    <row r="18" spans="1:10" ht="13.5" thickBot="1">
      <c r="A18" s="96" t="s">
        <v>15</v>
      </c>
      <c r="B18" s="48" t="s">
        <v>338</v>
      </c>
      <c r="C18" s="79">
        <f>C6+C7+C9+C10+C11+C13+C14+C15+C16+C17</f>
        <v>1085104</v>
      </c>
      <c r="D18" s="79">
        <f>D6+D7+D9+D10+D11+D13+D14+D15+D16+D17</f>
        <v>65763</v>
      </c>
      <c r="E18" s="79">
        <f>E6+E7+E9+E10+E11+E13+E14+E15+E16+E17</f>
        <v>1150867</v>
      </c>
      <c r="F18" s="48" t="s">
        <v>263</v>
      </c>
      <c r="G18" s="79">
        <f>SUM(G6:G17)</f>
        <v>1146016</v>
      </c>
      <c r="H18" s="79">
        <f>SUM(H6:H17)</f>
        <v>99488</v>
      </c>
      <c r="I18" s="112">
        <f>SUM(I6:I17)</f>
        <v>1245504</v>
      </c>
      <c r="J18" s="670"/>
    </row>
    <row r="19" spans="1:10" ht="12.75" customHeight="1">
      <c r="A19" s="97" t="s">
        <v>16</v>
      </c>
      <c r="B19" s="98" t="s">
        <v>260</v>
      </c>
      <c r="C19" s="556">
        <v>79524</v>
      </c>
      <c r="D19" s="179">
        <f>+D20+D21+D22+D23</f>
        <v>33725</v>
      </c>
      <c r="E19" s="179">
        <f>+E20+E21+E22+E23</f>
        <v>113249</v>
      </c>
      <c r="F19" s="99" t="s">
        <v>109</v>
      </c>
      <c r="G19" s="80"/>
      <c r="H19" s="80"/>
      <c r="I19" s="233">
        <f>G19+H19</f>
        <v>0</v>
      </c>
      <c r="J19" s="670"/>
    </row>
    <row r="20" spans="1:10" ht="12.75" customHeight="1">
      <c r="A20" s="100" t="s">
        <v>17</v>
      </c>
      <c r="B20" s="99" t="s">
        <v>117</v>
      </c>
      <c r="C20" s="557">
        <v>79524</v>
      </c>
      <c r="D20" s="41">
        <v>33725</v>
      </c>
      <c r="E20" s="230">
        <f>C20+D20</f>
        <v>113249</v>
      </c>
      <c r="F20" s="99" t="s">
        <v>262</v>
      </c>
      <c r="G20" s="41"/>
      <c r="H20" s="41"/>
      <c r="I20" s="234">
        <f aca="true" t="shared" si="2" ref="I20:I28">G20+H20</f>
        <v>0</v>
      </c>
      <c r="J20" s="670"/>
    </row>
    <row r="21" spans="1:10" ht="12.75" customHeight="1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670"/>
    </row>
    <row r="22" spans="1:10" ht="12.75" customHeight="1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670"/>
    </row>
    <row r="23" spans="1:10" ht="12.75" customHeight="1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670"/>
    </row>
    <row r="24" spans="1:10" ht="12.75" customHeight="1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670"/>
    </row>
    <row r="25" spans="1:10" ht="12.75" customHeight="1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320</v>
      </c>
      <c r="G25" s="80"/>
      <c r="H25" s="80"/>
      <c r="I25" s="233">
        <f t="shared" si="2"/>
        <v>0</v>
      </c>
      <c r="J25" s="670"/>
    </row>
    <row r="26" spans="1:10" ht="12.75" customHeight="1">
      <c r="A26" s="100" t="s">
        <v>23</v>
      </c>
      <c r="B26" s="105" t="s">
        <v>511</v>
      </c>
      <c r="C26" s="41"/>
      <c r="D26" s="41"/>
      <c r="E26" s="230">
        <f>C26+D26</f>
        <v>0</v>
      </c>
      <c r="F26" s="94" t="s">
        <v>326</v>
      </c>
      <c r="G26" s="41"/>
      <c r="H26" s="41"/>
      <c r="I26" s="234">
        <f t="shared" si="2"/>
        <v>0</v>
      </c>
      <c r="J26" s="670"/>
    </row>
    <row r="27" spans="1:10" ht="12.75" customHeight="1">
      <c r="A27" s="93" t="s">
        <v>24</v>
      </c>
      <c r="B27" s="99" t="s">
        <v>420</v>
      </c>
      <c r="C27" s="41"/>
      <c r="D27" s="41"/>
      <c r="E27" s="230">
        <f>C27+D27</f>
        <v>0</v>
      </c>
      <c r="F27" s="94" t="s">
        <v>327</v>
      </c>
      <c r="G27" s="41"/>
      <c r="H27" s="41"/>
      <c r="I27" s="234">
        <f t="shared" si="2"/>
        <v>0</v>
      </c>
      <c r="J27" s="670"/>
    </row>
    <row r="28" spans="1:10" ht="12.75" customHeight="1" thickBot="1">
      <c r="A28" s="122" t="s">
        <v>25</v>
      </c>
      <c r="B28" s="558" t="s">
        <v>205</v>
      </c>
      <c r="C28" s="80"/>
      <c r="D28" s="80">
        <v>682</v>
      </c>
      <c r="E28" s="231">
        <f>C28+D28</f>
        <v>682</v>
      </c>
      <c r="F28" s="558" t="s">
        <v>254</v>
      </c>
      <c r="G28" s="80">
        <v>18612</v>
      </c>
      <c r="H28" s="80">
        <v>682</v>
      </c>
      <c r="I28" s="233">
        <f t="shared" si="2"/>
        <v>19294</v>
      </c>
      <c r="J28" s="670"/>
    </row>
    <row r="29" spans="1:10" ht="24" customHeight="1" thickBot="1">
      <c r="A29" s="96" t="s">
        <v>26</v>
      </c>
      <c r="B29" s="48" t="s">
        <v>339</v>
      </c>
      <c r="C29" s="79">
        <f>+C19+C24+C27+C28</f>
        <v>79524</v>
      </c>
      <c r="D29" s="79">
        <f>+D19+D24+D27+D28</f>
        <v>34407</v>
      </c>
      <c r="E29" s="202">
        <f>+E19+E24+E27+E28</f>
        <v>113931</v>
      </c>
      <c r="F29" s="48" t="s">
        <v>341</v>
      </c>
      <c r="G29" s="79">
        <f>SUM(G19:G28)</f>
        <v>18612</v>
      </c>
      <c r="H29" s="79">
        <f>SUM(H19:H28)</f>
        <v>682</v>
      </c>
      <c r="I29" s="112">
        <f>SUM(I19:I28)</f>
        <v>19294</v>
      </c>
      <c r="J29" s="670"/>
    </row>
    <row r="30" spans="1:10" ht="13.5" thickBot="1">
      <c r="A30" s="96" t="s">
        <v>27</v>
      </c>
      <c r="B30" s="102" t="s">
        <v>340</v>
      </c>
      <c r="C30" s="240">
        <f>+C18+C29</f>
        <v>1164628</v>
      </c>
      <c r="D30" s="240">
        <f>+D18+D29</f>
        <v>100170</v>
      </c>
      <c r="E30" s="241">
        <f>+E18+E29</f>
        <v>1264798</v>
      </c>
      <c r="F30" s="102" t="s">
        <v>342</v>
      </c>
      <c r="G30" s="240">
        <f>+G18+G29</f>
        <v>1164628</v>
      </c>
      <c r="H30" s="240">
        <f>+H18+H29</f>
        <v>100170</v>
      </c>
      <c r="I30" s="241">
        <f>+I18+I29</f>
        <v>1264798</v>
      </c>
      <c r="J30" s="670"/>
    </row>
    <row r="31" spans="1:10" ht="13.5" thickBot="1">
      <c r="A31" s="96" t="s">
        <v>28</v>
      </c>
      <c r="B31" s="102" t="s">
        <v>87</v>
      </c>
      <c r="C31" s="240">
        <f>IF(C18-G18&lt;0,G18-C18,"-")</f>
        <v>60912</v>
      </c>
      <c r="D31" s="240">
        <f>IF(D18-H18&lt;0,H18-D18,"-")</f>
        <v>33725</v>
      </c>
      <c r="E31" s="241">
        <f>IF(E18-I18&lt;0,I18-E18,"-")</f>
        <v>94637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670"/>
    </row>
    <row r="32" spans="1:10" ht="13.5" thickBot="1">
      <c r="A32" s="96" t="s">
        <v>29</v>
      </c>
      <c r="B32" s="102" t="s">
        <v>426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427</v>
      </c>
      <c r="G32" s="240" t="str">
        <f>IF(C30-G30&gt;0,C30-G30,"-")</f>
        <v>-</v>
      </c>
      <c r="H32" s="240" t="str">
        <f>IF(D30-H30&gt;0,D30-H30,"-")</f>
        <v>-</v>
      </c>
      <c r="I32" s="242" t="str">
        <f>IF(E30-I30&gt;0,E30-I30,"-")</f>
        <v>-</v>
      </c>
      <c r="J32" s="670"/>
    </row>
    <row r="33" spans="2:6" ht="17.25">
      <c r="B33" s="671"/>
      <c r="C33" s="671"/>
      <c r="D33" s="671"/>
      <c r="E33" s="671"/>
      <c r="F33" s="671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tabSelected="1" zoomScale="120" zoomScaleNormal="120" zoomScaleSheetLayoutView="120" workbookViewId="0" topLeftCell="A9">
      <selection activeCell="A36" sqref="A36"/>
    </sheetView>
  </sheetViews>
  <sheetFormatPr defaultColWidth="9.375" defaultRowHeight="12.75"/>
  <cols>
    <col min="1" max="1" width="6.75390625" style="33" customWidth="1"/>
    <col min="2" max="2" width="49.75390625" style="55" customWidth="1"/>
    <col min="3" max="5" width="15.50390625" style="33" customWidth="1"/>
    <col min="6" max="6" width="49.75390625" style="33" customWidth="1"/>
    <col min="7" max="9" width="15.50390625" style="33" customWidth="1"/>
    <col min="10" max="10" width="4.75390625" style="33" customWidth="1"/>
    <col min="11" max="16384" width="9.375" style="33" customWidth="1"/>
  </cols>
  <sheetData>
    <row r="1" spans="2:10" ht="30.75">
      <c r="B1" s="307" t="s">
        <v>440</v>
      </c>
      <c r="C1" s="81"/>
      <c r="D1" s="81"/>
      <c r="E1" s="81"/>
      <c r="F1" s="81"/>
      <c r="G1" s="81"/>
      <c r="H1" s="81"/>
      <c r="I1" s="81"/>
      <c r="J1" s="670" t="str">
        <f>CONCATENATE("2.2. melléklet ",RM_ALAPADATOK!A7," ",RM_ALAPADATOK!B7," ",RM_ALAPADATOK!C7," ",RM_ALAPADATOK!D7," ",RM_ALAPADATOK!E7," ",RM_ALAPADATOK!F7," ",RM_ALAPADATOK!G7," ",RM_ALAPADATOK!H7)</f>
        <v>2.2. melléklet a 3 / 2020 ( III.11. ) önkormányzati rendelethez</v>
      </c>
    </row>
    <row r="2" spans="7:10" ht="14.25" thickBot="1">
      <c r="G2" s="82"/>
      <c r="H2" s="82"/>
      <c r="I2" s="82" t="str">
        <f>'RM_2.1.sz.mell.'!I2</f>
        <v>ezer forintban!</v>
      </c>
      <c r="J2" s="670"/>
    </row>
    <row r="3" spans="1:10" ht="13.5" customHeight="1" thickBot="1">
      <c r="A3" s="668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70"/>
    </row>
    <row r="4" spans="1:10" s="86" customFormat="1" ht="34.5" thickBot="1">
      <c r="A4" s="669"/>
      <c r="B4" s="56" t="s">
        <v>39</v>
      </c>
      <c r="C4" s="290" t="str">
        <f>+CONCATENATE('RM_1.1.sz.mell.'!C8," eredeti előirányzat")</f>
        <v>2020. évi eredeti előirányzat</v>
      </c>
      <c r="D4" s="423" t="str">
        <f>CONCATENATE('RM_2.1.sz.mell.'!D4)</f>
        <v>Halmozott módosítás 2020. …….-ig</v>
      </c>
      <c r="E4" s="423" t="str">
        <f>+CONCATENATE(LEFT('RM_1.1.sz.mell.'!C8,4),". 2. Módosítás után")</f>
        <v>2020. 2. Módosítás után</v>
      </c>
      <c r="F4" s="292" t="s">
        <v>39</v>
      </c>
      <c r="G4" s="290" t="str">
        <f>+C4</f>
        <v>2020. évi eredeti előirányzat</v>
      </c>
      <c r="H4" s="290" t="str">
        <f>+D4</f>
        <v>Halmozott módosítás 2020. …….-ig</v>
      </c>
      <c r="I4" s="422" t="str">
        <f>+E4</f>
        <v>2020. 2. Módosítás után</v>
      </c>
      <c r="J4" s="670"/>
    </row>
    <row r="5" spans="1:10" s="86" customFormat="1" ht="13.5" thickBot="1">
      <c r="A5" s="87" t="s">
        <v>343</v>
      </c>
      <c r="B5" s="88" t="s">
        <v>344</v>
      </c>
      <c r="C5" s="89" t="s">
        <v>345</v>
      </c>
      <c r="D5" s="201" t="s">
        <v>347</v>
      </c>
      <c r="E5" s="201" t="s">
        <v>422</v>
      </c>
      <c r="F5" s="88" t="s">
        <v>370</v>
      </c>
      <c r="G5" s="89" t="s">
        <v>349</v>
      </c>
      <c r="H5" s="89" t="s">
        <v>350</v>
      </c>
      <c r="I5" s="239" t="s">
        <v>423</v>
      </c>
      <c r="J5" s="670"/>
    </row>
    <row r="6" spans="1:10" ht="12.75" customHeight="1">
      <c r="A6" s="91" t="s">
        <v>3</v>
      </c>
      <c r="B6" s="92" t="s">
        <v>264</v>
      </c>
      <c r="C6" s="554">
        <v>114813</v>
      </c>
      <c r="D6" s="75">
        <v>108261</v>
      </c>
      <c r="E6" s="228">
        <f>C6+D6</f>
        <v>223074</v>
      </c>
      <c r="F6" s="92" t="s">
        <v>119</v>
      </c>
      <c r="G6" s="267">
        <v>412746</v>
      </c>
      <c r="H6" s="563">
        <v>91548</v>
      </c>
      <c r="I6" s="235">
        <f>G6+H6</f>
        <v>504294</v>
      </c>
      <c r="J6" s="670"/>
    </row>
    <row r="7" spans="1:10" ht="12.75">
      <c r="A7" s="93" t="s">
        <v>4</v>
      </c>
      <c r="B7" s="94" t="s">
        <v>265</v>
      </c>
      <c r="C7" s="555">
        <v>94542</v>
      </c>
      <c r="D7" s="76">
        <v>81241</v>
      </c>
      <c r="E7" s="228">
        <f aca="true" t="shared" si="0" ref="E7:E16">C7+D7</f>
        <v>175783</v>
      </c>
      <c r="F7" s="94" t="s">
        <v>270</v>
      </c>
      <c r="G7" s="555">
        <v>389591</v>
      </c>
      <c r="H7" s="562">
        <v>81241</v>
      </c>
      <c r="I7" s="236">
        <f aca="true" t="shared" si="1" ref="I7:I29">G7+H7</f>
        <v>470832</v>
      </c>
      <c r="J7" s="670"/>
    </row>
    <row r="8" spans="1:10" ht="12.75" customHeight="1">
      <c r="A8" s="93" t="s">
        <v>5</v>
      </c>
      <c r="B8" s="94" t="s">
        <v>0</v>
      </c>
      <c r="C8" s="555">
        <v>9512</v>
      </c>
      <c r="D8" s="76">
        <v>-1244</v>
      </c>
      <c r="E8" s="228">
        <f t="shared" si="0"/>
        <v>8268</v>
      </c>
      <c r="F8" s="94" t="s">
        <v>105</v>
      </c>
      <c r="G8" s="555">
        <v>64400</v>
      </c>
      <c r="H8" s="562">
        <v>-15283</v>
      </c>
      <c r="I8" s="236">
        <f t="shared" si="1"/>
        <v>49117</v>
      </c>
      <c r="J8" s="670"/>
    </row>
    <row r="9" spans="1:10" ht="12.75" customHeight="1">
      <c r="A9" s="93" t="s">
        <v>6</v>
      </c>
      <c r="B9" s="94" t="s">
        <v>266</v>
      </c>
      <c r="C9" s="555"/>
      <c r="D9" s="76"/>
      <c r="E9" s="228">
        <f t="shared" si="0"/>
        <v>0</v>
      </c>
      <c r="F9" s="94" t="s">
        <v>271</v>
      </c>
      <c r="G9" s="555"/>
      <c r="H9" s="562"/>
      <c r="I9" s="236">
        <f t="shared" si="1"/>
        <v>0</v>
      </c>
      <c r="J9" s="670"/>
    </row>
    <row r="10" spans="1:10" ht="12.75" customHeight="1">
      <c r="A10" s="93" t="s">
        <v>7</v>
      </c>
      <c r="B10" s="94" t="s">
        <v>267</v>
      </c>
      <c r="C10" s="555"/>
      <c r="D10" s="76"/>
      <c r="E10" s="228">
        <f t="shared" si="0"/>
        <v>0</v>
      </c>
      <c r="F10" s="94" t="s">
        <v>121</v>
      </c>
      <c r="G10" s="555">
        <v>9189</v>
      </c>
      <c r="H10" s="562">
        <v>26111</v>
      </c>
      <c r="I10" s="236">
        <f t="shared" si="1"/>
        <v>35300</v>
      </c>
      <c r="J10" s="670"/>
    </row>
    <row r="11" spans="1:10" ht="12.75" customHeight="1">
      <c r="A11" s="93" t="s">
        <v>8</v>
      </c>
      <c r="B11" s="94" t="s">
        <v>268</v>
      </c>
      <c r="C11" s="559">
        <v>4650</v>
      </c>
      <c r="D11" s="77">
        <v>24689</v>
      </c>
      <c r="E11" s="228">
        <f t="shared" si="0"/>
        <v>29339</v>
      </c>
      <c r="F11" s="151" t="s">
        <v>33</v>
      </c>
      <c r="G11" s="555">
        <v>73004</v>
      </c>
      <c r="H11" s="562">
        <v>-4295</v>
      </c>
      <c r="I11" s="236">
        <f t="shared" si="1"/>
        <v>68709</v>
      </c>
      <c r="J11" s="670"/>
    </row>
    <row r="12" spans="1:10" ht="12.75" customHeight="1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670"/>
    </row>
    <row r="13" spans="1:10" ht="12.75" customHeight="1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670"/>
    </row>
    <row r="14" spans="1:10" ht="12.75" customHeight="1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670"/>
    </row>
    <row r="15" spans="1:10" ht="12.7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670"/>
    </row>
    <row r="16" spans="1:10" ht="12.75" customHeight="1" thickBot="1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670"/>
    </row>
    <row r="17" spans="1:10" ht="15.75" customHeight="1" thickBot="1">
      <c r="A17" s="96" t="s">
        <v>14</v>
      </c>
      <c r="B17" s="48" t="s">
        <v>278</v>
      </c>
      <c r="C17" s="79">
        <f>+C6+C8+C9+C11+C12+C13+C14+C15+C16</f>
        <v>128975</v>
      </c>
      <c r="D17" s="79">
        <f>+D6+D8+D9+D11+D12+D13+D14+D15+D16</f>
        <v>131706</v>
      </c>
      <c r="E17" s="79">
        <f>+E6+E8+E9+E11+E12+E13+E14+E15+E16</f>
        <v>260681</v>
      </c>
      <c r="F17" s="48" t="s">
        <v>279</v>
      </c>
      <c r="G17" s="79">
        <f>+G6+G8+G10+G11+G12+G13+G14+G15+G16</f>
        <v>559339</v>
      </c>
      <c r="H17" s="79">
        <f>+H6+H8+H10+H11+H12+H13+H14+H15+H16</f>
        <v>98081</v>
      </c>
      <c r="I17" s="112">
        <f>+I6+I8+I10+I11+I12+I13+I14+I15+I16</f>
        <v>657420</v>
      </c>
      <c r="J17" s="670"/>
    </row>
    <row r="18" spans="1:10" ht="12.75" customHeight="1">
      <c r="A18" s="91" t="s">
        <v>15</v>
      </c>
      <c r="B18" s="104" t="s">
        <v>136</v>
      </c>
      <c r="C18" s="560">
        <v>431307</v>
      </c>
      <c r="D18" s="111">
        <f>+D19+D20+D21+D22+D23</f>
        <v>-33725</v>
      </c>
      <c r="E18" s="111">
        <f>+E19+E20+E21+E22+E23</f>
        <v>397582</v>
      </c>
      <c r="F18" s="99" t="s">
        <v>109</v>
      </c>
      <c r="G18" s="206"/>
      <c r="H18" s="206"/>
      <c r="I18" s="238">
        <f t="shared" si="1"/>
        <v>0</v>
      </c>
      <c r="J18" s="670"/>
    </row>
    <row r="19" spans="1:10" ht="12.75" customHeight="1">
      <c r="A19" s="93" t="s">
        <v>16</v>
      </c>
      <c r="B19" s="105" t="s">
        <v>125</v>
      </c>
      <c r="C19" s="557">
        <v>431307</v>
      </c>
      <c r="D19" s="41">
        <v>-33725</v>
      </c>
      <c r="E19" s="230">
        <f aca="true" t="shared" si="2" ref="E19:E29">C19+D19</f>
        <v>397582</v>
      </c>
      <c r="F19" s="99" t="s">
        <v>112</v>
      </c>
      <c r="G19" s="41"/>
      <c r="H19" s="41"/>
      <c r="I19" s="234">
        <f t="shared" si="1"/>
        <v>0</v>
      </c>
      <c r="J19" s="670"/>
    </row>
    <row r="20" spans="1:10" ht="12.75" customHeight="1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670"/>
    </row>
    <row r="21" spans="1:10" ht="12.75" customHeight="1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670"/>
    </row>
    <row r="22" spans="1:10" ht="12.75" customHeight="1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670"/>
    </row>
    <row r="23" spans="1:10" ht="12.75" customHeight="1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670"/>
    </row>
    <row r="24" spans="1:10" ht="12.75" customHeight="1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670"/>
    </row>
    <row r="25" spans="1:10" ht="12.75" customHeight="1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>
        <v>943</v>
      </c>
      <c r="H25" s="41">
        <v>-100</v>
      </c>
      <c r="I25" s="234">
        <f t="shared" si="1"/>
        <v>843</v>
      </c>
      <c r="J25" s="670"/>
    </row>
    <row r="26" spans="1:10" ht="12.75" customHeight="1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670"/>
    </row>
    <row r="27" spans="1:10" ht="12.75" customHeight="1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670"/>
    </row>
    <row r="28" spans="1:10" ht="12.75" customHeight="1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670"/>
    </row>
    <row r="29" spans="1:10" ht="12.75" customHeight="1" thickBot="1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670"/>
    </row>
    <row r="30" spans="1:10" ht="21.75" customHeight="1" thickBot="1">
      <c r="A30" s="96" t="s">
        <v>27</v>
      </c>
      <c r="B30" s="48" t="s">
        <v>269</v>
      </c>
      <c r="C30" s="79">
        <f>+C18+C24</f>
        <v>431307</v>
      </c>
      <c r="D30" s="79">
        <f>+D18+D24</f>
        <v>-33725</v>
      </c>
      <c r="E30" s="79">
        <f>+E18+E24</f>
        <v>397582</v>
      </c>
      <c r="F30" s="48" t="s">
        <v>273</v>
      </c>
      <c r="G30" s="79">
        <f>SUM(G18:G29)</f>
        <v>943</v>
      </c>
      <c r="H30" s="79">
        <f>SUM(H18:H29)</f>
        <v>-100</v>
      </c>
      <c r="I30" s="112">
        <f>SUM(I18:I29)</f>
        <v>843</v>
      </c>
      <c r="J30" s="670"/>
    </row>
    <row r="31" spans="1:10" ht="13.5" thickBot="1">
      <c r="A31" s="96" t="s">
        <v>28</v>
      </c>
      <c r="B31" s="102" t="s">
        <v>274</v>
      </c>
      <c r="C31" s="240">
        <f>+C17+C30</f>
        <v>560282</v>
      </c>
      <c r="D31" s="240">
        <f>+D17+D30</f>
        <v>97981</v>
      </c>
      <c r="E31" s="241">
        <f>+E17+E30</f>
        <v>658263</v>
      </c>
      <c r="F31" s="102" t="s">
        <v>275</v>
      </c>
      <c r="G31" s="240">
        <f>+G17+G30</f>
        <v>560282</v>
      </c>
      <c r="H31" s="240">
        <f>+H17+H30</f>
        <v>97981</v>
      </c>
      <c r="I31" s="241">
        <f>+I17+I30</f>
        <v>658263</v>
      </c>
      <c r="J31" s="670"/>
    </row>
    <row r="32" spans="1:10" ht="13.5" thickBot="1">
      <c r="A32" s="96" t="s">
        <v>29</v>
      </c>
      <c r="B32" s="102" t="s">
        <v>87</v>
      </c>
      <c r="C32" s="240">
        <f>IF(C17-G17&lt;0,G17-C17,"-")</f>
        <v>430364</v>
      </c>
      <c r="D32" s="240" t="str">
        <f>IF(D17-H17&lt;0,H17-D17,"-")</f>
        <v>-</v>
      </c>
      <c r="E32" s="241">
        <f>IF(E17-I17&lt;0,I17-E17,"-")</f>
        <v>396739</v>
      </c>
      <c r="F32" s="102" t="s">
        <v>88</v>
      </c>
      <c r="G32" s="240" t="str">
        <f>IF(C17-G17&gt;0,C17-G17,"-")</f>
        <v>-</v>
      </c>
      <c r="H32" s="240">
        <f>IF(D17-H17&gt;0,D17-H17,"-")</f>
        <v>33625</v>
      </c>
      <c r="I32" s="241" t="str">
        <f>IF(E17-I17&gt;0,E17-I17,"-")</f>
        <v>-</v>
      </c>
      <c r="J32" s="670"/>
    </row>
    <row r="33" spans="1:10" ht="13.5" thickBot="1">
      <c r="A33" s="96" t="s">
        <v>30</v>
      </c>
      <c r="B33" s="102" t="s">
        <v>426</v>
      </c>
      <c r="C33" s="240" t="str">
        <f>IF(C31-G31&lt;0,G31-C31,"-")</f>
        <v>-</v>
      </c>
      <c r="D33" s="240" t="str">
        <f>IF(D31-H31&lt;0,H31-D31,"-")</f>
        <v>-</v>
      </c>
      <c r="E33" s="240" t="str">
        <f>IF(E31-I31&lt;0,I31-E31,"-")</f>
        <v>-</v>
      </c>
      <c r="F33" s="102" t="s">
        <v>427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670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2020-12-09T07:30:33Z</cp:lastPrinted>
  <dcterms:created xsi:type="dcterms:W3CDTF">1999-10-30T10:30:45Z</dcterms:created>
  <dcterms:modified xsi:type="dcterms:W3CDTF">2020-12-10T13:16:22Z</dcterms:modified>
  <cp:category/>
  <cp:version/>
  <cp:contentType/>
  <cp:contentStatus/>
</cp:coreProperties>
</file>