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tabRatio="727" firstSheet="1" activeTab="12"/>
  </bookViews>
  <sheets>
    <sheet name="1.1.sz.mell." sheetId="1" r:id="rId1"/>
    <sheet name="2.1.sz.mell  " sheetId="2" r:id="rId2"/>
    <sheet name="2.2.sz.mell  " sheetId="3" r:id="rId3"/>
    <sheet name="3.sz.mell." sheetId="4" r:id="rId4"/>
    <sheet name="4.sz.mell.  " sheetId="5" r:id="rId5"/>
    <sheet name="5. sz.mell." sheetId="6" r:id="rId6"/>
    <sheet name="6.sz.mell." sheetId="7" r:id="rId7"/>
    <sheet name="7. sz. mell. " sheetId="8" r:id="rId8"/>
    <sheet name="8. sz. mell" sheetId="9" r:id="rId9"/>
    <sheet name="9. sz. mell" sheetId="10" r:id="rId10"/>
    <sheet name="1. sz tájékoztató t." sheetId="11" r:id="rId11"/>
    <sheet name="2. sz tájékoztató t" sheetId="12" r:id="rId12"/>
    <sheet name="3.sz tájékoztató t." sheetId="13" r:id="rId13"/>
    <sheet name="4. sz tájékoztató t." sheetId="14" r:id="rId14"/>
    <sheet name="5. sz tájékoztató t" sheetId="15" r:id="rId15"/>
    <sheet name="Munka4" sheetId="16" r:id="rId16"/>
  </sheets>
  <definedNames>
    <definedName name="_xlfn.IFERROR" hidden="1">#NAME?</definedName>
    <definedName name="_xlnm.Print_Titles" localSheetId="13">'4. sz tájékoztató t.'!$1:$3</definedName>
    <definedName name="_xlnm.Print_Titles" localSheetId="8">'8. sz. mell'!$1:$6</definedName>
    <definedName name="_xlnm.Print_Titles" localSheetId="9">'9. sz. mell'!$1:$6</definedName>
    <definedName name="_xlnm.Print_Area" localSheetId="10">'1. sz tájékoztató t.'!$A$1:$G$49</definedName>
    <definedName name="_xlnm.Print_Area" localSheetId="0">'1.1.sz.mell.'!$A$1:$C$52</definedName>
    <definedName name="_xlnm.Print_Area" localSheetId="12">'3.sz tájékoztató t.'!$A$1:$P$27</definedName>
    <definedName name="_xlnm.Print_Area" localSheetId="3">'3.sz.mell.'!$A$1:$G$31</definedName>
    <definedName name="_xlnm.Print_Area" localSheetId="13">'4. sz tájékoztató t.'!$A$1:$G$80</definedName>
    <definedName name="_xlnm.Print_Area" localSheetId="14">'5. sz tájékoztató t'!$A$1:$D$29</definedName>
    <definedName name="_xlnm.Print_Area" localSheetId="8">'8. sz. mell'!$A$1:$E$54</definedName>
    <definedName name="_xlnm.Print_Area" localSheetId="9">'9. sz. mell'!$A$1:$E$59</definedName>
  </definedNames>
  <calcPr fullCalcOnLoad="1"/>
</workbook>
</file>

<file path=xl/sharedStrings.xml><?xml version="1.0" encoding="utf-8"?>
<sst xmlns="http://schemas.openxmlformats.org/spreadsheetml/2006/main" count="843" uniqueCount="420">
  <si>
    <t>Beruházási (felhalmozási) kiadások előirányzata beruházásonként</t>
  </si>
  <si>
    <t>Felújítási kiadások előirányzata felújításonként</t>
  </si>
  <si>
    <t>Vállalkozási maradvány igénybevétele</t>
  </si>
  <si>
    <t xml:space="preserve"> - ebből EU-s forrásból tám. megvalósuló programok, projektek kiadásai</t>
  </si>
  <si>
    <t>Többéves kihatással járó döntések számszerűsítése évenkénti bontásban és összesítve célok szerint</t>
  </si>
  <si>
    <t>Felhalmozási bevételek</t>
  </si>
  <si>
    <t>Finanszírozási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</si>
  <si>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</si>
  <si>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</si>
  <si>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</si>
  <si>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</si>
  <si>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</si>
  <si>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</si>
  <si>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</si>
  <si>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</si>
  <si>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</si>
  <si>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</si>
  <si>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</si>
  <si>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</si>
  <si>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</si>
  <si>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</si>
  <si>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</si>
  <si>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</si>
  <si>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</si>
  <si>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</si>
  <si>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</si>
  <si>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</si>
  <si>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</si>
  <si>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</si>
  <si>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</si>
  <si>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</si>
  <si>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</si>
  <si>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</si>
  <si>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</si>
  <si>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</si>
  <si>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</si>
  <si>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</si>
  <si>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</si>
  <si>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</si>
  <si>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</si>
  <si>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</si>
  <si>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</si>
  <si>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</si>
  <si>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</si>
  <si>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</si>
  <si>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</si>
  <si>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</si>
  <si>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</si>
  <si>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</si>
  <si>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</si>
  <si>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</si>
  <si>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</si>
  <si>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</si>
  <si>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</si>
  <si>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</si>
  <si>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</si>
  <si>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</si>
  <si>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</si>
  <si>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</si>
  <si>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</si>
  <si>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</si>
  <si>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</si>
  <si>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</si>
  <si>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</si>
  <si>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</si>
  <si>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</si>
  <si>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</si>
  <si>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</si>
  <si>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</si>
  <si>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</si>
  <si>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</si>
  <si>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</si>
  <si>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</si>
  <si>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</si>
  <si>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</si>
  <si>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</si>
  <si>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</si>
  <si>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5.1.</t>
  </si>
  <si>
    <t>5.2.</t>
  </si>
  <si>
    <t>5.3.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</si>
  <si>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</si>
  <si>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</si>
  <si>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</si>
  <si>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</si>
  <si>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</si>
  <si>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</si>
  <si>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</si>
  <si>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</si>
  <si>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</si>
  <si>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</si>
  <si>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Bevételek összesen:</t>
  </si>
  <si>
    <t>Kiadások összesen:</t>
  </si>
  <si>
    <t>Egyenleg</t>
  </si>
  <si>
    <t>1.8.</t>
  </si>
  <si>
    <t>1.9.</t>
  </si>
  <si>
    <t>1.10.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</si>
  <si>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</si>
  <si>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</si>
  <si>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</si>
  <si>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</si>
  <si>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</si>
  <si>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</si>
  <si>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</si>
  <si>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</si>
  <si>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</si>
  <si>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</si>
  <si>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</si>
  <si>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</si>
  <si>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</si>
  <si>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</si>
  <si>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</si>
  <si>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</si>
  <si>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</si>
  <si>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</si>
  <si>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</si>
  <si>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1. sz. táblázat</t>
  </si>
  <si>
    <t>2. sz. táblázat</t>
  </si>
  <si>
    <t>Rövid lejáratú hitelek törlesztése</t>
  </si>
  <si>
    <t>Hosszú lejáratú hitelek törlesztése</t>
  </si>
  <si>
    <t>Költségvetési hiány:</t>
  </si>
  <si>
    <t>Költségvetési többlet:</t>
  </si>
  <si>
    <t xml:space="preserve">4. </t>
  </si>
  <si>
    <t>Közhatalmi bevételek</t>
  </si>
  <si>
    <t xml:space="preserve">7. </t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</si>
  <si>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</si>
  <si>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</si>
  <si>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</si>
  <si>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</si>
  <si>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</si>
  <si>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</si>
  <si>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</si>
  <si>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</si>
  <si>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</si>
  <si>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</si>
  <si>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</si>
  <si>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</si>
  <si>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</si>
  <si>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</si>
  <si>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</si>
  <si>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</si>
  <si>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</si>
  <si>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</si>
  <si>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Közfoglalkoztatottak létszáma (fő)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</si>
  <si>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</si>
  <si>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</si>
  <si>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</si>
  <si>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</si>
  <si>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</si>
  <si>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</si>
  <si>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</si>
  <si>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</si>
  <si>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</si>
  <si>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</si>
  <si>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</si>
  <si>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</si>
  <si>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</si>
  <si>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</si>
  <si>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</si>
  <si>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</si>
  <si>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</si>
  <si>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</si>
  <si>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</si>
  <si>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</si>
  <si>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</si>
  <si>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</si>
  <si>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Összesen
(6=3+4+5)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</si>
  <si>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</si>
  <si>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</si>
  <si>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</si>
  <si>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Elvonások és befizetések bevételei</t>
  </si>
  <si>
    <t>4.1.</t>
  </si>
  <si>
    <t>4.2.</t>
  </si>
  <si>
    <t>4.3.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</si>
  <si>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</si>
  <si>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</si>
  <si>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</si>
  <si>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</si>
  <si>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</si>
  <si>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</si>
  <si>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</si>
  <si>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</si>
  <si>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</si>
  <si>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</si>
  <si>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Egyéb tárgyi eszközök értékesítése</t>
  </si>
  <si>
    <t>Betétek megszüntetése</t>
  </si>
  <si>
    <t>Adóssághoz nem kapcsolódó származékos ügyletek bevételei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</si>
  <si>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</si>
  <si>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</si>
  <si>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</si>
  <si>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</si>
  <si>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</si>
  <si>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</si>
  <si>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</si>
  <si>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</si>
  <si>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</si>
  <si>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</si>
  <si>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</si>
  <si>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</si>
  <si>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</si>
  <si>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</si>
  <si>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</si>
  <si>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</si>
  <si>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</si>
  <si>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</si>
  <si>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</si>
  <si>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</si>
  <si>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</si>
  <si>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</si>
  <si>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</si>
  <si>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</si>
  <si>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</si>
  <si>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Költségvetési bevételek összesen: (1.+3.+4.+6.+…+11.)</t>
  </si>
  <si>
    <t>Költségvetési kiadások összesen: (1.+3.+5.+...+11.)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</si>
  <si>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</si>
  <si>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</si>
  <si>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</si>
  <si>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</si>
  <si>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</si>
  <si>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</si>
  <si>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</si>
  <si>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</si>
  <si>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</si>
  <si>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</si>
  <si>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</si>
  <si>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</si>
  <si>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</si>
  <si>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</si>
  <si>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</si>
  <si>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</si>
  <si>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</si>
  <si>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Felhalmozási költségvetés kiadásai (2.1.+…+2.3.)</t>
  </si>
  <si>
    <t>KIADÁSOK ÖSSZESEN: (1.+2.)</t>
  </si>
  <si>
    <t>Felhalmozási célú támogatások ÁH-on belül</t>
  </si>
  <si>
    <t>Működési bevételek</t>
  </si>
  <si>
    <t>Önkormányzat működési támogatásai (1.1.+…+.1.5.)</t>
  </si>
  <si>
    <t>Nemzetiségi önkormányzat működésének általános támogatása</t>
  </si>
  <si>
    <t>Helyi önkormányzati támogatás</t>
  </si>
  <si>
    <t>Közművelődési tevékenység működési támogatása</t>
  </si>
  <si>
    <t>Közművelődési tevékenység intézményi kiegészítő támogatása</t>
  </si>
  <si>
    <t>Egyéb támogatás</t>
  </si>
  <si>
    <t xml:space="preserve">Működési bevételek </t>
  </si>
  <si>
    <t>KÖLTSÉGVETÉSI BEVÉTELEK ÖSSZESEN: (1+…+7)</t>
  </si>
  <si>
    <t>Finanszírozási bevételek (9.1.+…+9.5.)</t>
  </si>
  <si>
    <t>9.4.</t>
  </si>
  <si>
    <t>9.5.</t>
  </si>
  <si>
    <t>Hitel-, kölcsön felvétele államháztartáson kívülről</t>
  </si>
  <si>
    <t>Értékpapírok beváltása, értékesítése</t>
  </si>
  <si>
    <t>Előző évi költségvetési maradvány igénybevétele</t>
  </si>
  <si>
    <t>Előző évi vállalkozási maradvány igénybevétele</t>
  </si>
  <si>
    <t>FINANSZÍROZÁSI BEVÉTELEK ÖSSZESEN: (9.+10.)</t>
  </si>
  <si>
    <t>KÖLTSÉGVETÉSI ÉS FINANSZÍROZÁSI BEVÉTELEK ÖSSZESEN: (8.+11.)</t>
  </si>
  <si>
    <r>
      <t xml:space="preserve">   Felhalmozási költségvetés kiadásai </t>
    </r>
    <r>
      <rPr>
        <sz val="8"/>
        <rFont val="Times New Roman CE"/>
        <family val="0"/>
      </rPr>
      <t>(2.1.+2.2.+2.3.)</t>
    </r>
  </si>
  <si>
    <t>Működési célú finanszírozási kiadások</t>
  </si>
  <si>
    <t>Felhalmozási célú finanszírozási kiadások</t>
  </si>
  <si>
    <t>Költségvetési szervek finanszírozása</t>
  </si>
  <si>
    <t>Költségvetési bevételek összesen (1.+…+12.)</t>
  </si>
  <si>
    <t>Önkormányzati vagyon és az önkormányzatot megillető vagyoni értékű jog értékesítéséből és hasznosításából származó bevétel</t>
  </si>
  <si>
    <t>Osztalék, koncessziós díj és a hozambevétel</t>
  </si>
  <si>
    <t>KÖLTSÉGVETÉSI BEVÉTELEK ÖSSZESEN: (1.+…+7.)</t>
  </si>
  <si>
    <t>FINANSZÍROZÁSI BEVÉTELEK ÖSSZESEN: (9. +10.)</t>
  </si>
  <si>
    <t>BEVÉTELEK ÖSSZESEN: (8.+11.)</t>
  </si>
  <si>
    <t>Irányító szervi (önkormányzati) támogatás folyósítása (intézményfinanszírozás)</t>
  </si>
  <si>
    <t>Beruházás feladatonként</t>
  </si>
  <si>
    <t>Felújítás célonként</t>
  </si>
  <si>
    <t>Egyéb</t>
  </si>
  <si>
    <t>Önkormányzat működési támogatása</t>
  </si>
  <si>
    <t>Működési célú támogatás ÁH-on belül</t>
  </si>
  <si>
    <r>
      <t xml:space="preserve">   Működési költségvetés kiadásai </t>
    </r>
    <r>
      <rPr>
        <sz val="8"/>
        <rFont val="Times New Roman CE"/>
        <family val="0"/>
      </rPr>
      <t>(1.1+…+1.6.)</t>
    </r>
  </si>
  <si>
    <t>1.6.-ból - Általános tartalék</t>
  </si>
  <si>
    <t xml:space="preserve">            - Céltartalék</t>
  </si>
  <si>
    <t>KÖLTSÉGVETÉSI KIADÁSOK ÖSSZESEN (1+2)</t>
  </si>
  <si>
    <t>Finanszírozási kiadások (4.1.+…+4.4.)</t>
  </si>
  <si>
    <t>4.4.</t>
  </si>
  <si>
    <t>Központi, irányító szervi támogatás</t>
  </si>
  <si>
    <t>Adóssághoz nem kapcsolódó származékos ügyletek</t>
  </si>
  <si>
    <t>KIADÁSOK ÖSSZESEN: (3.+4.)</t>
  </si>
  <si>
    <t>Kezesség-, illetve garanciavállalással kapcsolatos megtérülés</t>
  </si>
  <si>
    <t>Finanszírozási kiadások (4.1.+4.2.+4.3.)</t>
  </si>
  <si>
    <t>Éves tervezett létszám előirányzat (fő)</t>
  </si>
  <si>
    <t xml:space="preserve"> - 2.3.-ból EU-s támogatás</t>
  </si>
  <si>
    <t>- 4.2.-ből EU-s támogatás</t>
  </si>
  <si>
    <t>Működési költségvetés kiadásai (1.1+…+1.6.)</t>
  </si>
  <si>
    <t xml:space="preserve">              - Céltartalék</t>
  </si>
  <si>
    <t>KÖLTSÉGVETÉSI KIADÁSOK ÖSSZESEN (1.+2.)</t>
  </si>
  <si>
    <t>Finanszírozási kiadások (4.1.+4.2.)</t>
  </si>
  <si>
    <t>2. tájékoztató kimutatás</t>
  </si>
  <si>
    <t>3. tájékoztató kimutatás</t>
  </si>
  <si>
    <t>Kiemelt előirányzat, előirányzat megnevezése</t>
  </si>
  <si>
    <t>Forintban!</t>
  </si>
  <si>
    <t>Bruttó  hiány:</t>
  </si>
  <si>
    <t>Bruttó  többlet:</t>
  </si>
  <si>
    <t>Bruttó hiány:</t>
  </si>
  <si>
    <t>Bruttó többlet:</t>
  </si>
  <si>
    <t>I. Működési célú bevételek és kiadások mérlege
(Társulás szinten)</t>
  </si>
  <si>
    <t>II. Felhalmozási célú bevételek és kiadások mérlege
(Társulás szinten)</t>
  </si>
  <si>
    <t>4. számú tájékoztató</t>
  </si>
  <si>
    <t xml:space="preserve"> Ezer forintban !</t>
  </si>
  <si>
    <t>Véglegesen átvett pénzeszköz megnevezése</t>
  </si>
  <si>
    <t>6.1</t>
  </si>
  <si>
    <t>Támogatásértékű működési bevételek (6.1.1.+…+6.1.4.)</t>
  </si>
  <si>
    <t>6.1.1</t>
  </si>
  <si>
    <t>OEP-től átvett pénzeszköz</t>
  </si>
  <si>
    <t>6.1.1.1</t>
  </si>
  <si>
    <t>Védőnői szolgálatra (Gondozási Kp.)</t>
  </si>
  <si>
    <t>6.1.1.2</t>
  </si>
  <si>
    <t>Orvosi ügyeletre (Gondozási Kp.)</t>
  </si>
  <si>
    <t>6.1.4</t>
  </si>
  <si>
    <t>EU-s támogatásból származó bevétel</t>
  </si>
  <si>
    <t>6.1.3</t>
  </si>
  <si>
    <t>Elkülönített állami pénzalapoktól átvett pénzeszköz</t>
  </si>
  <si>
    <t>Egyéb kvi szervtől átvett támogatás</t>
  </si>
  <si>
    <t>6.1.4.1</t>
  </si>
  <si>
    <t>Központi (fejezettől) kvi szervtől átv. pénz.</t>
  </si>
  <si>
    <t>6.1.4.2</t>
  </si>
  <si>
    <t>Támogatás értékű bevétel önkormányzattól</t>
  </si>
  <si>
    <t>Orvosi ügyeletre átvett Alsónána</t>
  </si>
  <si>
    <t>Orvosi ügyeletre átvett Alsónyék</t>
  </si>
  <si>
    <t>Orvosi ügyeletre átvett Báta</t>
  </si>
  <si>
    <t>Orvosi ügyeletre átvett Bátaszék</t>
  </si>
  <si>
    <t>Orvosi ügyeletre átvett Mórágy</t>
  </si>
  <si>
    <t>Orvosi ügyeletre átvett Pörböly</t>
  </si>
  <si>
    <t>Orvosi ügyeletre átvett Várdomb</t>
  </si>
  <si>
    <t>HSNY-re hozzájárulás Alsónyék</t>
  </si>
  <si>
    <t>HSNY-re hozzájárulás Báta</t>
  </si>
  <si>
    <t>HSNY-re hozzájárulás Bátaszék</t>
  </si>
  <si>
    <t>HSNY-re hozzájárulás Pörböly</t>
  </si>
  <si>
    <t>HSNY-re hozzájárulás Sárpilis</t>
  </si>
  <si>
    <t>HSNY-re hozzájárulás Várdomb</t>
  </si>
  <si>
    <t>HSNY-re igényelt állami támogatás átadása</t>
  </si>
  <si>
    <t>Munkaszervezet működtetésére Alsónána</t>
  </si>
  <si>
    <t>Munkaszervezet működtetésére Alsónyék</t>
  </si>
  <si>
    <t>Munkaszervezet működtetésére Báta</t>
  </si>
  <si>
    <t>Munkaszervezet működtetésére Bátaszék</t>
  </si>
  <si>
    <t>Munkaszervezet működtetésére Mórágy</t>
  </si>
  <si>
    <t>Munkaszervezet működtetésére Pörböly</t>
  </si>
  <si>
    <t>Munkaszervezet működtetésére Sárpilis</t>
  </si>
  <si>
    <t>Munkaszervezet működtetésére Várdomb</t>
  </si>
  <si>
    <t>Szociális étkeztetésre igényelt állami támogatás átadása</t>
  </si>
  <si>
    <t>Szociális étkeztetésre támogatás átadása</t>
  </si>
  <si>
    <t>IK-re igényelt állami támogatás átadása</t>
  </si>
  <si>
    <t>IK hozzájárulás Bátaszék</t>
  </si>
  <si>
    <t>Gyermekjóléti és családsegitére igényelt állami támogatás átadása</t>
  </si>
  <si>
    <t>Családsegítés Bátaszék</t>
  </si>
  <si>
    <t>Családsegítés Alsónyék</t>
  </si>
  <si>
    <t>Családsegítés Alsónána</t>
  </si>
  <si>
    <t>Családsegítés Sárpilis</t>
  </si>
  <si>
    <t>Védőnők  Bátaszék</t>
  </si>
  <si>
    <t>Védőnők  Alsónyék</t>
  </si>
  <si>
    <t>Védőnők Pörböly</t>
  </si>
  <si>
    <t>JHSNY feladat támogatása Bátaszék</t>
  </si>
  <si>
    <t>6.1.4.3</t>
  </si>
  <si>
    <t>Támogatás értékű bev. többcélú kistérségi társulástól</t>
  </si>
  <si>
    <t>6.1.4.4</t>
  </si>
  <si>
    <t>Előző évi költségvetési kiegészítések, visszatérülések</t>
  </si>
  <si>
    <t>6.2.</t>
  </si>
  <si>
    <t>Támogatásértékű felhalmozási bevételek (6.2.1+…+6.2.4)</t>
  </si>
  <si>
    <t>6.2.1</t>
  </si>
  <si>
    <t>6.2.2.</t>
  </si>
  <si>
    <t>EU támogatás</t>
  </si>
  <si>
    <t>6.2.3</t>
  </si>
  <si>
    <t>6.2.4</t>
  </si>
  <si>
    <t>Önkormányzatoktól társulástól átvett pénzeszköz</t>
  </si>
  <si>
    <t>6.2.5</t>
  </si>
  <si>
    <t>Egyéb kvi szervtől átvett támogatás(5.7.4.1+..+5.7.4.6.)</t>
  </si>
  <si>
    <t>6.3.</t>
  </si>
  <si>
    <t>Működési célú pénzeszköz átvétel államháztartáson kívülről</t>
  </si>
  <si>
    <t>6.4.</t>
  </si>
  <si>
    <t>Felhalmozási célú pénzeszk. átvétel államháztartáson kívülről</t>
  </si>
  <si>
    <t>IV. Véglegesen átvett pénzeszközök (6.1+ 6.2+ 6.3 + 6.4)</t>
  </si>
  <si>
    <t>5. számú tájékoztató</t>
  </si>
  <si>
    <t>Véglegesen átadott pénzeszköz megnevezése</t>
  </si>
  <si>
    <t>1.6</t>
  </si>
  <si>
    <t>Támogatásértékű működési kiadás</t>
  </si>
  <si>
    <t>Bátaszéki KÖH feladatellátási hozzájárulás Bátaszék</t>
  </si>
  <si>
    <t>Bátaszéki KÖH feladatellátási hozzájárulás Alsónána</t>
  </si>
  <si>
    <t>Bátaszéki KÖH feladatellátási hozzájárulás Alsónyék</t>
  </si>
  <si>
    <t>Bátaszéki KÖH feladatellátási hozzájárulás Báta</t>
  </si>
  <si>
    <t>Bátaszéki KÖH feladatellátási hozzájárulás Mórágy</t>
  </si>
  <si>
    <t>Bátaszéki KÖH feladatellátási hozzájárulás Pörböly</t>
  </si>
  <si>
    <t>Bátaszéki KÖH feladatellátási hozzájárulás Sárpilis</t>
  </si>
  <si>
    <t>Bátaszéki KÖH feladatellátási hozzájárulás Várdomb</t>
  </si>
  <si>
    <t>Működési célú pénzeszközátadás államháztartáson kívülre</t>
  </si>
  <si>
    <t>2.3</t>
  </si>
  <si>
    <t>Támogatásértékű felhalmozási kiadás</t>
  </si>
  <si>
    <t>2.4</t>
  </si>
  <si>
    <t>Felhalmozási célú pénzeszközátadás államháztartáson kívülre</t>
  </si>
  <si>
    <t>Véglegesen átadott pénzeszközök (1.6+1.7+2.3+2.4)</t>
  </si>
  <si>
    <t>Gondozási Központ Bátaszék</t>
  </si>
  <si>
    <t>ESZGY Társulás</t>
  </si>
  <si>
    <t>ESZGY Társulás adósságot keletkeztető ügyletekből és kezességvállalásokból fennálló kötelezettségei</t>
  </si>
  <si>
    <t>ESZGY Társulás saját bevételeinek részletezése az adósságot keletkeztető ügyletből származó tárgyévi fizetési kötelezettség megállapításához</t>
  </si>
  <si>
    <t>Szociális étkeztetésre támogatás átadása Bátaszék</t>
  </si>
  <si>
    <t>Eltérés</t>
  </si>
  <si>
    <t>%</t>
  </si>
  <si>
    <t>JHSNY támogatás</t>
  </si>
  <si>
    <t>2020. év</t>
  </si>
  <si>
    <t>2020. évi eredeti előirányzat</t>
  </si>
  <si>
    <t>2020.évi eredeti előirányzat</t>
  </si>
  <si>
    <t>HSNY-re hozzájárulás Alsónána</t>
  </si>
  <si>
    <t>Állami</t>
  </si>
  <si>
    <t>Bátaszék</t>
  </si>
  <si>
    <t>Báta</t>
  </si>
  <si>
    <t>Alsónyék</t>
  </si>
  <si>
    <t>Alsónána</t>
  </si>
  <si>
    <t>Mórágy</t>
  </si>
  <si>
    <t>Pörböly</t>
  </si>
  <si>
    <t>Sárpilis</t>
  </si>
  <si>
    <t>Várdomb</t>
  </si>
  <si>
    <t>2021. évi előirányzat</t>
  </si>
  <si>
    <t>2021. év</t>
  </si>
  <si>
    <t>2021</t>
  </si>
  <si>
    <t>Családsegítés (kisértékű tárgyi eszközök: irodaiszék, rakásolhatószék, szőnyeg, íróasztal)</t>
  </si>
  <si>
    <t>Védőnők kisértékű (hűtő veszhull. tárolására vizsgálóágy, irodai szék, 2 személyes pelenkázó asztal, fa gyermek kisasztal+2 szék)</t>
  </si>
  <si>
    <t>Iősek Nappali Ellátása (szárítógép, nyomtató, zárható irattartó szekrény)</t>
  </si>
  <si>
    <t>Szoc.étkezés kisértékű tárgyi eszközök(konyhai tálalószekrény sörpadgarnítúra)</t>
  </si>
  <si>
    <t>Orvosi Ügyelet (készenléti táska, előszobafal folyosóra, fertőtleníthető szék, telefon)</t>
  </si>
  <si>
    <t>JHSNY (JHSNY készülék,)</t>
  </si>
  <si>
    <t>Házisegítségnyújtás (kerékpár, mosógép, mikro, vérnyomásmérő)</t>
  </si>
  <si>
    <t>2021.évi eredeti előirányzat</t>
  </si>
  <si>
    <t>2021. évi eredeti előirányzat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</si>
</sst>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0.0%"/>
  </numFmts>
  <fonts count="7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Times New Roman CE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2" borderId="7" applyNumberFormat="0" applyFont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0" borderId="1" applyNumberFormat="0" applyAlignment="0" applyProtection="0"/>
    <xf numFmtId="9" fontId="0" fillId="0" borderId="0" applyFont="0" applyFill="0" applyBorder="0" applyAlignment="0" applyProtection="0"/>
  </cellStyleXfs>
  <cellXfs count="564">
    <xf numFmtId="0" fontId="0" fillId="0" borderId="0" xfId="0" applyAlignment="1">
      <alignment/>
    </xf>
    <xf numFmtId="0" fontId="5" fillId="0" borderId="0" xfId="0" applyFont="1" applyFill="1" applyAlignment="1">
      <alignment horizontal="right"/>
    </xf>
    <xf numFmtId="0" fontId="6" fillId="0" borderId="0" xfId="59" applyFont="1" applyFill="1" applyBorder="1" applyAlignment="1" applyProtection="1">
      <alignment horizontal="center" vertical="center" wrapText="1"/>
      <protection/>
    </xf>
    <xf numFmtId="0" fontId="6" fillId="0" borderId="0" xfId="59" applyFont="1" applyFill="1" applyBorder="1" applyAlignment="1" applyProtection="1">
      <alignment vertical="center" wrapText="1"/>
      <protection/>
    </xf>
    <xf numFmtId="0" fontId="16" fillId="0" borderId="10" xfId="59" applyFont="1" applyFill="1" applyBorder="1" applyAlignment="1" applyProtection="1">
      <alignment horizontal="left" vertical="center" wrapText="1" indent="1"/>
      <protection/>
    </xf>
    <xf numFmtId="0" fontId="16" fillId="0" borderId="11" xfId="59" applyFont="1" applyFill="1" applyBorder="1" applyAlignment="1" applyProtection="1">
      <alignment horizontal="left" vertical="center" wrapText="1" indent="1"/>
      <protection/>
    </xf>
    <xf numFmtId="0" fontId="16" fillId="0" borderId="12" xfId="59" applyFont="1" applyFill="1" applyBorder="1" applyAlignment="1" applyProtection="1">
      <alignment horizontal="left" vertical="center" wrapText="1" indent="1"/>
      <protection/>
    </xf>
    <xf numFmtId="0" fontId="16" fillId="0" borderId="13" xfId="59" applyFont="1" applyFill="1" applyBorder="1" applyAlignment="1" applyProtection="1">
      <alignment horizontal="left" vertical="center" wrapText="1" indent="1"/>
      <protection/>
    </xf>
    <xf numFmtId="0" fontId="16" fillId="0" borderId="14" xfId="59" applyFont="1" applyFill="1" applyBorder="1" applyAlignment="1" applyProtection="1">
      <alignment horizontal="left" vertical="center" wrapText="1" indent="1"/>
      <protection/>
    </xf>
    <xf numFmtId="0" fontId="16" fillId="0" borderId="15" xfId="59" applyFont="1" applyFill="1" applyBorder="1" applyAlignment="1" applyProtection="1">
      <alignment horizontal="left" vertical="center" wrapText="1" indent="1"/>
      <protection/>
    </xf>
    <xf numFmtId="49" fontId="16" fillId="0" borderId="16" xfId="59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59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9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9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9" applyFont="1" applyFill="1" applyBorder="1" applyAlignment="1" applyProtection="1">
      <alignment horizontal="left" vertical="center" wrapText="1" indent="1"/>
      <protection/>
    </xf>
    <xf numFmtId="0" fontId="14" fillId="0" borderId="20" xfId="59" applyFont="1" applyFill="1" applyBorder="1" applyAlignment="1" applyProtection="1">
      <alignment horizontal="left" vertical="center" wrapText="1" indent="1"/>
      <protection/>
    </xf>
    <xf numFmtId="0" fontId="14" fillId="0" borderId="21" xfId="59" applyFont="1" applyFill="1" applyBorder="1" applyAlignment="1" applyProtection="1">
      <alignment horizontal="left" vertical="center" wrapText="1" indent="1"/>
      <protection/>
    </xf>
    <xf numFmtId="0" fontId="14" fillId="0" borderId="22" xfId="59" applyFont="1" applyFill="1" applyBorder="1" applyAlignment="1" applyProtection="1">
      <alignment horizontal="left" vertical="center" wrapText="1" indent="1"/>
      <protection/>
    </xf>
    <xf numFmtId="0" fontId="7" fillId="0" borderId="20" xfId="59" applyFont="1" applyFill="1" applyBorder="1" applyAlignment="1" applyProtection="1">
      <alignment horizontal="center" vertical="center" wrapText="1"/>
      <protection/>
    </xf>
    <xf numFmtId="0" fontId="7" fillId="0" borderId="21" xfId="59" applyFont="1" applyFill="1" applyBorder="1" applyAlignment="1" applyProtection="1">
      <alignment horizontal="center" vertical="center" wrapText="1"/>
      <protection/>
    </xf>
    <xf numFmtId="164" fontId="16" fillId="0" borderId="23" xfId="0" applyNumberFormat="1" applyFont="1" applyFill="1" applyBorder="1" applyAlignment="1" applyProtection="1">
      <alignment vertical="center" wrapText="1"/>
      <protection locked="0"/>
    </xf>
    <xf numFmtId="164" fontId="16" fillId="0" borderId="24" xfId="0" applyNumberFormat="1" applyFont="1" applyFill="1" applyBorder="1" applyAlignment="1" applyProtection="1">
      <alignment vertical="center" wrapText="1"/>
      <protection locked="0"/>
    </xf>
    <xf numFmtId="164" fontId="16" fillId="0" borderId="25" xfId="0" applyNumberFormat="1" applyFont="1" applyFill="1" applyBorder="1" applyAlignment="1" applyProtection="1">
      <alignment vertical="center" wrapText="1"/>
      <protection locked="0"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15" xfId="0" applyNumberFormat="1" applyFont="1" applyFill="1" applyBorder="1" applyAlignment="1" applyProtection="1">
      <alignment vertical="center" wrapText="1"/>
      <protection locked="0"/>
    </xf>
    <xf numFmtId="0" fontId="14" fillId="0" borderId="21" xfId="59" applyFont="1" applyFill="1" applyBorder="1" applyAlignment="1" applyProtection="1">
      <alignment vertical="center" wrapText="1"/>
      <protection/>
    </xf>
    <xf numFmtId="0" fontId="14" fillId="0" borderId="26" xfId="59" applyFont="1" applyFill="1" applyBorder="1" applyAlignment="1" applyProtection="1">
      <alignment vertical="center" wrapText="1"/>
      <protection/>
    </xf>
    <xf numFmtId="0" fontId="14" fillId="0" borderId="20" xfId="59" applyFont="1" applyFill="1" applyBorder="1" applyAlignment="1" applyProtection="1">
      <alignment horizontal="center" vertical="center" wrapText="1"/>
      <protection/>
    </xf>
    <xf numFmtId="0" fontId="14" fillId="0" borderId="21" xfId="59" applyFont="1" applyFill="1" applyBorder="1" applyAlignment="1" applyProtection="1">
      <alignment horizontal="center" vertical="center" wrapText="1"/>
      <protection/>
    </xf>
    <xf numFmtId="0" fontId="14" fillId="0" borderId="27" xfId="59" applyFont="1" applyFill="1" applyBorder="1" applyAlignment="1" applyProtection="1">
      <alignment horizontal="center" vertical="center" wrapText="1"/>
      <protection/>
    </xf>
    <xf numFmtId="0" fontId="7" fillId="0" borderId="21" xfId="60" applyFont="1" applyFill="1" applyBorder="1" applyAlignment="1" applyProtection="1">
      <alignment horizontal="left" vertical="center" indent="1"/>
      <protection/>
    </xf>
    <xf numFmtId="0" fontId="7" fillId="0" borderId="27" xfId="59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7" xfId="0" applyNumberFormat="1" applyFont="1" applyFill="1" applyBorder="1" applyAlignment="1" applyProtection="1">
      <alignment horizontal="center" vertical="center" wrapText="1"/>
      <protection/>
    </xf>
    <xf numFmtId="164" fontId="14" fillId="0" borderId="28" xfId="0" applyNumberFormat="1" applyFont="1" applyFill="1" applyBorder="1" applyAlignment="1" applyProtection="1">
      <alignment horizontal="center" vertical="center" wrapText="1"/>
      <protection/>
    </xf>
    <xf numFmtId="164" fontId="14" fillId="0" borderId="29" xfId="0" applyNumberFormat="1" applyFont="1" applyFill="1" applyBorder="1" applyAlignment="1" applyProtection="1">
      <alignment horizontal="center" vertical="center" wrapText="1"/>
      <protection/>
    </xf>
    <xf numFmtId="164" fontId="14" fillId="0" borderId="30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6" fillId="0" borderId="23" xfId="0" applyNumberFormat="1" applyFont="1" applyFill="1" applyBorder="1" applyAlignment="1" applyProtection="1">
      <alignment vertical="center" wrapText="1"/>
      <protection/>
    </xf>
    <xf numFmtId="164" fontId="16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21" xfId="0" applyNumberFormat="1" applyFont="1" applyFill="1" applyBorder="1" applyAlignment="1" applyProtection="1">
      <alignment vertical="center" wrapText="1"/>
      <protection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23" xfId="0" applyNumberFormat="1" applyFont="1" applyFill="1" applyBorder="1" applyAlignment="1" applyProtection="1">
      <alignment vertical="center" wrapText="1"/>
      <protection/>
    </xf>
    <xf numFmtId="164" fontId="13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164" fontId="13" fillId="0" borderId="25" xfId="0" applyNumberFormat="1" applyFont="1" applyFill="1" applyBorder="1" applyAlignment="1" applyProtection="1">
      <alignment vertical="center" wrapText="1"/>
      <protection/>
    </xf>
    <xf numFmtId="164" fontId="7" fillId="0" borderId="27" xfId="0" applyNumberFormat="1" applyFont="1" applyFill="1" applyBorder="1" applyAlignment="1" applyProtection="1">
      <alignment vertical="center" wrapText="1"/>
      <protection/>
    </xf>
    <xf numFmtId="164" fontId="16" fillId="0" borderId="32" xfId="0" applyNumberFormat="1" applyFont="1" applyFill="1" applyBorder="1" applyAlignment="1" applyProtection="1">
      <alignment vertical="center" wrapText="1"/>
      <protection/>
    </xf>
    <xf numFmtId="164" fontId="16" fillId="0" borderId="20" xfId="0" applyNumberFormat="1" applyFont="1" applyFill="1" applyBorder="1" applyAlignment="1" applyProtection="1">
      <alignment vertical="center" wrapText="1"/>
      <protection/>
    </xf>
    <xf numFmtId="164" fontId="16" fillId="0" borderId="21" xfId="0" applyNumberFormat="1" applyFont="1" applyFill="1" applyBorder="1" applyAlignment="1" applyProtection="1">
      <alignment vertical="center" wrapText="1"/>
      <protection/>
    </xf>
    <xf numFmtId="164" fontId="16" fillId="0" borderId="27" xfId="0" applyNumberFormat="1" applyFont="1" applyFill="1" applyBorder="1" applyAlignment="1" applyProtection="1">
      <alignment vertical="center" wrapText="1"/>
      <protection/>
    </xf>
    <xf numFmtId="164" fontId="16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3" xfId="0" applyNumberFormat="1" applyFont="1" applyFill="1" applyBorder="1" applyAlignment="1" applyProtection="1">
      <alignment vertical="center" wrapText="1"/>
      <protection locked="0"/>
    </xf>
    <xf numFmtId="164" fontId="16" fillId="0" borderId="17" xfId="0" applyNumberFormat="1" applyFont="1" applyFill="1" applyBorder="1" applyAlignment="1" applyProtection="1">
      <alignment vertical="center" wrapText="1"/>
      <protection locked="0"/>
    </xf>
    <xf numFmtId="164" fontId="16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4" xfId="0" applyNumberFormat="1" applyFont="1" applyFill="1" applyBorder="1" applyAlignment="1" applyProtection="1">
      <alignment vertical="center" wrapText="1"/>
      <protection locked="0"/>
    </xf>
    <xf numFmtId="164" fontId="16" fillId="0" borderId="31" xfId="0" applyNumberFormat="1" applyFont="1" applyFill="1" applyBorder="1" applyAlignment="1" applyProtection="1">
      <alignment vertical="center" wrapText="1"/>
      <protection locked="0"/>
    </xf>
    <xf numFmtId="164" fontId="16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6" xfId="0" applyNumberFormat="1" applyFont="1" applyFill="1" applyBorder="1" applyAlignment="1" applyProtection="1">
      <alignment vertical="center" wrapText="1"/>
      <protection locked="0"/>
    </xf>
    <xf numFmtId="164" fontId="16" fillId="0" borderId="16" xfId="0" applyNumberFormat="1" applyFont="1" applyFill="1" applyBorder="1" applyAlignment="1" applyProtection="1">
      <alignment vertical="center" wrapText="1"/>
      <protection locked="0"/>
    </xf>
    <xf numFmtId="164" fontId="16" fillId="0" borderId="10" xfId="0" applyNumberFormat="1" applyFont="1" applyFill="1" applyBorder="1" applyAlignment="1" applyProtection="1">
      <alignment vertical="center" wrapText="1"/>
      <protection locked="0"/>
    </xf>
    <xf numFmtId="164" fontId="16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13" xfId="0" applyNumberFormat="1" applyFont="1" applyFill="1" applyBorder="1" applyAlignment="1" applyProtection="1">
      <alignment vertical="center"/>
      <protection locked="0"/>
    </xf>
    <xf numFmtId="3" fontId="21" fillId="0" borderId="11" xfId="0" applyNumberFormat="1" applyFont="1" applyFill="1" applyBorder="1" applyAlignment="1" applyProtection="1">
      <alignment vertical="center"/>
      <protection locked="0"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49" fontId="16" fillId="0" borderId="31" xfId="0" applyNumberFormat="1" applyFont="1" applyFill="1" applyBorder="1" applyAlignment="1" applyProtection="1">
      <alignment vertical="center"/>
      <protection locked="0"/>
    </xf>
    <xf numFmtId="3" fontId="16" fillId="0" borderId="15" xfId="0" applyNumberFormat="1" applyFont="1" applyFill="1" applyBorder="1" applyAlignment="1" applyProtection="1">
      <alignment vertical="center"/>
      <protection locked="0"/>
    </xf>
    <xf numFmtId="49" fontId="16" fillId="0" borderId="17" xfId="0" applyNumberFormat="1" applyFont="1" applyFill="1" applyBorder="1" applyAlignment="1" applyProtection="1">
      <alignment vertical="center"/>
      <protection locked="0"/>
    </xf>
    <xf numFmtId="0" fontId="7" fillId="0" borderId="22" xfId="60" applyFont="1" applyFill="1" applyBorder="1" applyAlignment="1" applyProtection="1">
      <alignment horizontal="center" vertical="center" wrapText="1"/>
      <protection/>
    </xf>
    <xf numFmtId="0" fontId="7" fillId="0" borderId="26" xfId="60" applyFont="1" applyFill="1" applyBorder="1" applyAlignment="1" applyProtection="1">
      <alignment horizontal="center" vertical="center"/>
      <protection/>
    </xf>
    <xf numFmtId="0" fontId="7" fillId="0" borderId="39" xfId="60" applyFont="1" applyFill="1" applyBorder="1" applyAlignment="1" applyProtection="1">
      <alignment horizontal="center" vertical="center"/>
      <protection/>
    </xf>
    <xf numFmtId="0" fontId="2" fillId="0" borderId="0" xfId="60" applyFill="1" applyProtection="1">
      <alignment/>
      <protection/>
    </xf>
    <xf numFmtId="0" fontId="16" fillId="0" borderId="20" xfId="60" applyFont="1" applyFill="1" applyBorder="1" applyAlignment="1" applyProtection="1">
      <alignment horizontal="left" vertical="center" indent="1"/>
      <protection/>
    </xf>
    <xf numFmtId="0" fontId="2" fillId="0" borderId="0" xfId="60" applyFill="1" applyAlignment="1" applyProtection="1">
      <alignment vertical="center"/>
      <protection/>
    </xf>
    <xf numFmtId="0" fontId="16" fillId="0" borderId="16" xfId="60" applyFont="1" applyFill="1" applyBorder="1" applyAlignment="1" applyProtection="1">
      <alignment horizontal="left" vertical="center" indent="1"/>
      <protection/>
    </xf>
    <xf numFmtId="164" fontId="16" fillId="0" borderId="10" xfId="60" applyNumberFormat="1" applyFont="1" applyFill="1" applyBorder="1" applyAlignment="1" applyProtection="1">
      <alignment vertical="center"/>
      <protection locked="0"/>
    </xf>
    <xf numFmtId="164" fontId="16" fillId="0" borderId="24" xfId="60" applyNumberFormat="1" applyFont="1" applyFill="1" applyBorder="1" applyAlignment="1" applyProtection="1">
      <alignment vertical="center"/>
      <protection/>
    </xf>
    <xf numFmtId="0" fontId="16" fillId="0" borderId="17" xfId="60" applyFont="1" applyFill="1" applyBorder="1" applyAlignment="1" applyProtection="1">
      <alignment horizontal="left" vertical="center" indent="1"/>
      <protection/>
    </xf>
    <xf numFmtId="164" fontId="16" fillId="0" borderId="11" xfId="60" applyNumberFormat="1" applyFont="1" applyFill="1" applyBorder="1" applyAlignment="1" applyProtection="1">
      <alignment vertical="center"/>
      <protection locked="0"/>
    </xf>
    <xf numFmtId="164" fontId="16" fillId="0" borderId="23" xfId="60" applyNumberFormat="1" applyFont="1" applyFill="1" applyBorder="1" applyAlignment="1" applyProtection="1">
      <alignment vertical="center"/>
      <protection/>
    </xf>
    <xf numFmtId="0" fontId="2" fillId="0" borderId="0" xfId="60" applyFill="1" applyAlignment="1" applyProtection="1">
      <alignment vertical="center"/>
      <protection locked="0"/>
    </xf>
    <xf numFmtId="164" fontId="16" fillId="0" borderId="12" xfId="60" applyNumberFormat="1" applyFont="1" applyFill="1" applyBorder="1" applyAlignment="1" applyProtection="1">
      <alignment vertical="center"/>
      <protection locked="0"/>
    </xf>
    <xf numFmtId="164" fontId="16" fillId="0" borderId="37" xfId="60" applyNumberFormat="1" applyFont="1" applyFill="1" applyBorder="1" applyAlignment="1" applyProtection="1">
      <alignment vertical="center"/>
      <protection/>
    </xf>
    <xf numFmtId="164" fontId="14" fillId="0" borderId="21" xfId="60" applyNumberFormat="1" applyFont="1" applyFill="1" applyBorder="1" applyAlignment="1" applyProtection="1">
      <alignment vertical="center"/>
      <protection/>
    </xf>
    <xf numFmtId="164" fontId="14" fillId="0" borderId="27" xfId="60" applyNumberFormat="1" applyFont="1" applyFill="1" applyBorder="1" applyAlignment="1" applyProtection="1">
      <alignment vertical="center"/>
      <protection/>
    </xf>
    <xf numFmtId="0" fontId="16" fillId="0" borderId="18" xfId="60" applyFont="1" applyFill="1" applyBorder="1" applyAlignment="1" applyProtection="1">
      <alignment horizontal="left" vertical="center" indent="1"/>
      <protection/>
    </xf>
    <xf numFmtId="0" fontId="14" fillId="0" borderId="20" xfId="60" applyFont="1" applyFill="1" applyBorder="1" applyAlignment="1" applyProtection="1">
      <alignment horizontal="left" vertical="center" indent="1"/>
      <protection/>
    </xf>
    <xf numFmtId="164" fontId="14" fillId="0" borderId="21" xfId="60" applyNumberFormat="1" applyFont="1" applyFill="1" applyBorder="1" applyProtection="1">
      <alignment/>
      <protection/>
    </xf>
    <xf numFmtId="164" fontId="14" fillId="0" borderId="27" xfId="60" applyNumberFormat="1" applyFont="1" applyFill="1" applyBorder="1" applyProtection="1">
      <alignment/>
      <protection/>
    </xf>
    <xf numFmtId="0" fontId="2" fillId="0" borderId="0" xfId="60" applyFill="1" applyProtection="1">
      <alignment/>
      <protection locked="0"/>
    </xf>
    <xf numFmtId="0" fontId="0" fillId="0" borderId="0" xfId="60" applyFont="1" applyFill="1" applyProtection="1">
      <alignment/>
      <protection/>
    </xf>
    <xf numFmtId="0" fontId="4" fillId="0" borderId="0" xfId="60" applyFont="1" applyFill="1" applyProtection="1">
      <alignment/>
      <protection locked="0"/>
    </xf>
    <xf numFmtId="0" fontId="6" fillId="0" borderId="0" xfId="60" applyFont="1" applyFill="1" applyProtection="1">
      <alignment/>
      <protection locked="0"/>
    </xf>
    <xf numFmtId="164" fontId="14" fillId="33" borderId="21" xfId="0" applyNumberFormat="1" applyFont="1" applyFill="1" applyBorder="1" applyAlignment="1" applyProtection="1">
      <alignment vertical="center" wrapText="1"/>
      <protection/>
    </xf>
    <xf numFmtId="164" fontId="7" fillId="33" borderId="21" xfId="0" applyNumberFormat="1" applyFont="1" applyFill="1" applyBorder="1" applyAlignment="1" applyProtection="1">
      <alignment vertical="center" wrapText="1"/>
      <protection/>
    </xf>
    <xf numFmtId="164" fontId="0" fillId="33" borderId="40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21" xfId="59" applyFont="1" applyFill="1" applyBorder="1" applyAlignment="1" applyProtection="1">
      <alignment horizontal="left" vertical="center" wrapText="1" indent="1"/>
      <protection/>
    </xf>
    <xf numFmtId="164" fontId="14" fillId="0" borderId="20" xfId="0" applyNumberFormat="1" applyFont="1" applyFill="1" applyBorder="1" applyAlignment="1" applyProtection="1">
      <alignment horizontal="left" vertical="center" wrapText="1" indent="1"/>
      <protection/>
    </xf>
    <xf numFmtId="0" fontId="14" fillId="0" borderId="21" xfId="59" applyFont="1" applyFill="1" applyBorder="1" applyAlignment="1" applyProtection="1">
      <alignment horizontal="left" vertical="center" wrapText="1"/>
      <protection/>
    </xf>
    <xf numFmtId="0" fontId="5" fillId="0" borderId="41" xfId="0" applyFont="1" applyFill="1" applyBorder="1" applyAlignment="1" applyProtection="1">
      <alignment horizontal="right"/>
      <protection/>
    </xf>
    <xf numFmtId="164" fontId="15" fillId="0" borderId="41" xfId="59" applyNumberFormat="1" applyFont="1" applyFill="1" applyBorder="1" applyAlignment="1" applyProtection="1">
      <alignment horizontal="left" vertical="center"/>
      <protection/>
    </xf>
    <xf numFmtId="0" fontId="16" fillId="0" borderId="29" xfId="59" applyFont="1" applyFill="1" applyBorder="1" applyAlignment="1" applyProtection="1">
      <alignment horizontal="left" vertical="center" wrapText="1" indent="1"/>
      <protection/>
    </xf>
    <xf numFmtId="0" fontId="1" fillId="0" borderId="0" xfId="59" applyFont="1" applyFill="1">
      <alignment/>
      <protection/>
    </xf>
    <xf numFmtId="164" fontId="4" fillId="0" borderId="0" xfId="59" applyNumberFormat="1" applyFont="1" applyFill="1" applyBorder="1" applyAlignment="1" applyProtection="1">
      <alignment horizontal="centerContinuous" vertical="center"/>
      <protection/>
    </xf>
    <xf numFmtId="0" fontId="0" fillId="0" borderId="17" xfId="59" applyFont="1" applyFill="1" applyBorder="1" applyAlignment="1">
      <alignment horizontal="center" vertical="center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0" fillId="0" borderId="18" xfId="59" applyFont="1" applyFill="1" applyBorder="1" applyAlignment="1">
      <alignment horizontal="center" vertical="center"/>
      <protection/>
    </xf>
    <xf numFmtId="0" fontId="0" fillId="0" borderId="20" xfId="59" applyFont="1" applyFill="1" applyBorder="1" applyAlignment="1">
      <alignment horizontal="center" vertical="center"/>
      <protection/>
    </xf>
    <xf numFmtId="0" fontId="0" fillId="0" borderId="21" xfId="59" applyFont="1" applyFill="1" applyBorder="1" applyAlignment="1">
      <alignment horizontal="center" vertical="center"/>
      <protection/>
    </xf>
    <xf numFmtId="0" fontId="0" fillId="0" borderId="27" xfId="59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31" xfId="59" applyFont="1" applyFill="1" applyBorder="1" applyAlignment="1">
      <alignment horizontal="center" vertical="center"/>
      <protection/>
    </xf>
    <xf numFmtId="0" fontId="3" fillId="0" borderId="21" xfId="59" applyFont="1" applyFill="1" applyBorder="1">
      <alignment/>
      <protection/>
    </xf>
    <xf numFmtId="166" fontId="0" fillId="0" borderId="37" xfId="40" applyNumberFormat="1" applyFont="1" applyFill="1" applyBorder="1" applyAlignment="1">
      <alignment/>
    </xf>
    <xf numFmtId="166" fontId="0" fillId="0" borderId="23" xfId="40" applyNumberFormat="1" applyFont="1" applyFill="1" applyBorder="1" applyAlignment="1">
      <alignment/>
    </xf>
    <xf numFmtId="0" fontId="17" fillId="0" borderId="0" xfId="0" applyFont="1" applyFill="1" applyBorder="1" applyAlignment="1" applyProtection="1">
      <alignment horizontal="right"/>
      <protection/>
    </xf>
    <xf numFmtId="0" fontId="7" fillId="0" borderId="42" xfId="59" applyFont="1" applyFill="1" applyBorder="1" applyAlignment="1" applyProtection="1">
      <alignment horizontal="center" vertical="center" wrapText="1"/>
      <protection/>
    </xf>
    <xf numFmtId="0" fontId="0" fillId="0" borderId="12" xfId="59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9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9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4" fillId="0" borderId="19" xfId="59" applyFont="1" applyFill="1" applyBorder="1" applyAlignment="1" applyProtection="1">
      <alignment horizontal="center" vertical="center" wrapText="1"/>
      <protection/>
    </xf>
    <xf numFmtId="0" fontId="14" fillId="0" borderId="13" xfId="59" applyFont="1" applyFill="1" applyBorder="1" applyAlignment="1" applyProtection="1">
      <alignment horizontal="center" vertical="center" wrapText="1"/>
      <protection/>
    </xf>
    <xf numFmtId="0" fontId="14" fillId="0" borderId="43" xfId="59" applyFont="1" applyFill="1" applyBorder="1" applyAlignment="1" applyProtection="1">
      <alignment horizontal="center" vertical="center" wrapText="1"/>
      <protection/>
    </xf>
    <xf numFmtId="0" fontId="16" fillId="0" borderId="20" xfId="59" applyFont="1" applyFill="1" applyBorder="1" applyAlignment="1" applyProtection="1">
      <alignment horizontal="center" vertical="center"/>
      <protection/>
    </xf>
    <xf numFmtId="0" fontId="16" fillId="0" borderId="21" xfId="59" applyFont="1" applyFill="1" applyBorder="1" applyAlignment="1" applyProtection="1">
      <alignment horizontal="center" vertical="center"/>
      <protection/>
    </xf>
    <xf numFmtId="0" fontId="16" fillId="0" borderId="27" xfId="59" applyFont="1" applyFill="1" applyBorder="1" applyAlignment="1" applyProtection="1">
      <alignment horizontal="center" vertical="center"/>
      <protection/>
    </xf>
    <xf numFmtId="0" fontId="16" fillId="0" borderId="19" xfId="59" applyFont="1" applyFill="1" applyBorder="1" applyAlignment="1" applyProtection="1">
      <alignment horizontal="center" vertical="center"/>
      <protection/>
    </xf>
    <xf numFmtId="0" fontId="16" fillId="0" borderId="17" xfId="59" applyFont="1" applyFill="1" applyBorder="1" applyAlignment="1" applyProtection="1">
      <alignment horizontal="center" vertical="center"/>
      <protection/>
    </xf>
    <xf numFmtId="0" fontId="16" fillId="0" borderId="31" xfId="59" applyFont="1" applyFill="1" applyBorder="1" applyAlignment="1" applyProtection="1">
      <alignment horizontal="center" vertical="center"/>
      <protection/>
    </xf>
    <xf numFmtId="166" fontId="14" fillId="0" borderId="27" xfId="40" applyNumberFormat="1" applyFont="1" applyFill="1" applyBorder="1" applyAlignment="1" applyProtection="1">
      <alignment/>
      <protection/>
    </xf>
    <xf numFmtId="166" fontId="16" fillId="0" borderId="43" xfId="40" applyNumberFormat="1" applyFont="1" applyFill="1" applyBorder="1" applyAlignment="1" applyProtection="1">
      <alignment/>
      <protection locked="0"/>
    </xf>
    <xf numFmtId="166" fontId="16" fillId="0" borderId="23" xfId="40" applyNumberFormat="1" applyFont="1" applyFill="1" applyBorder="1" applyAlignment="1" applyProtection="1">
      <alignment/>
      <protection locked="0"/>
    </xf>
    <xf numFmtId="166" fontId="16" fillId="0" borderId="25" xfId="40" applyNumberFormat="1" applyFont="1" applyFill="1" applyBorder="1" applyAlignment="1" applyProtection="1">
      <alignment/>
      <protection locked="0"/>
    </xf>
    <xf numFmtId="0" fontId="16" fillId="0" borderId="13" xfId="59" applyFont="1" applyFill="1" applyBorder="1" applyProtection="1">
      <alignment/>
      <protection locked="0"/>
    </xf>
    <xf numFmtId="0" fontId="16" fillId="0" borderId="11" xfId="59" applyFont="1" applyFill="1" applyBorder="1" applyProtection="1">
      <alignment/>
      <protection locked="0"/>
    </xf>
    <xf numFmtId="0" fontId="16" fillId="0" borderId="15" xfId="59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0" xfId="0" applyNumberFormat="1" applyFont="1" applyFill="1" applyBorder="1" applyAlignment="1" applyProtection="1">
      <alignment horizontal="center" vertical="center" wrapText="1"/>
      <protection/>
    </xf>
    <xf numFmtId="164" fontId="7" fillId="0" borderId="21" xfId="0" applyNumberFormat="1" applyFont="1" applyFill="1" applyBorder="1" applyAlignment="1" applyProtection="1">
      <alignment horizontal="center" vertical="center" wrapText="1"/>
      <protection/>
    </xf>
    <xf numFmtId="164" fontId="7" fillId="0" borderId="20" xfId="0" applyNumberFormat="1" applyFont="1" applyFill="1" applyBorder="1" applyAlignment="1" applyProtection="1">
      <alignment horizontal="left" vertical="center" wrapText="1"/>
      <protection/>
    </xf>
    <xf numFmtId="164" fontId="7" fillId="0" borderId="21" xfId="0" applyNumberFormat="1" applyFont="1" applyFill="1" applyBorder="1" applyAlignment="1" applyProtection="1">
      <alignment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21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2" xfId="0" applyFont="1" applyFill="1" applyBorder="1" applyAlignment="1" applyProtection="1">
      <alignment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49" fontId="16" fillId="0" borderId="19" xfId="0" applyNumberFormat="1" applyFont="1" applyFill="1" applyBorder="1" applyAlignment="1" applyProtection="1">
      <alignment vertical="center"/>
      <protection/>
    </xf>
    <xf numFmtId="3" fontId="16" fillId="0" borderId="43" xfId="0" applyNumberFormat="1" applyFont="1" applyFill="1" applyBorder="1" applyAlignment="1" applyProtection="1">
      <alignment vertical="center"/>
      <protection/>
    </xf>
    <xf numFmtId="49" fontId="21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1" fillId="0" borderId="23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vertical="center"/>
      <protection/>
    </xf>
    <xf numFmtId="3" fontId="16" fillId="0" borderId="23" xfId="0" applyNumberFormat="1" applyFont="1" applyFill="1" applyBorder="1" applyAlignment="1" applyProtection="1">
      <alignment vertical="center"/>
      <protection/>
    </xf>
    <xf numFmtId="49" fontId="7" fillId="0" borderId="20" xfId="0" applyNumberFormat="1" applyFont="1" applyFill="1" applyBorder="1" applyAlignment="1" applyProtection="1">
      <alignment vertical="center"/>
      <protection/>
    </xf>
    <xf numFmtId="3" fontId="16" fillId="0" borderId="21" xfId="0" applyNumberFormat="1" applyFont="1" applyFill="1" applyBorder="1" applyAlignment="1" applyProtection="1">
      <alignment vertical="center"/>
      <protection/>
    </xf>
    <xf numFmtId="3" fontId="16" fillId="0" borderId="27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3" fillId="0" borderId="0" xfId="0" applyNumberFormat="1" applyFont="1" applyFill="1" applyAlignment="1" applyProtection="1">
      <alignment vertical="center" wrapText="1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164" fontId="7" fillId="0" borderId="47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Font="1" applyFill="1" applyBorder="1" applyAlignment="1" applyProtection="1">
      <alignment horizontal="left" vertical="center" wrapText="1" indent="1"/>
      <protection/>
    </xf>
    <xf numFmtId="0" fontId="20" fillId="0" borderId="20" xfId="0" applyFont="1" applyBorder="1" applyAlignment="1" applyProtection="1">
      <alignment horizontal="center" vertical="center" wrapText="1"/>
      <protection/>
    </xf>
    <xf numFmtId="0" fontId="22" fillId="0" borderId="48" xfId="0" applyFont="1" applyBorder="1" applyAlignment="1" applyProtection="1">
      <alignment horizontal="left" wrapText="1" inden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4" fillId="0" borderId="49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0" xfId="0" applyFont="1" applyFill="1" applyBorder="1" applyAlignment="1" applyProtection="1">
      <alignment horizontal="left" vertical="center"/>
      <protection/>
    </xf>
    <xf numFmtId="0" fontId="3" fillId="0" borderId="48" xfId="0" applyFont="1" applyFill="1" applyBorder="1" applyAlignment="1" applyProtection="1">
      <alignment vertical="center" wrapText="1"/>
      <protection/>
    </xf>
    <xf numFmtId="164" fontId="14" fillId="0" borderId="42" xfId="59" applyNumberFormat="1" applyFont="1" applyFill="1" applyBorder="1" applyAlignment="1" applyProtection="1">
      <alignment horizontal="right" vertical="center" wrapText="1" indent="1"/>
      <protection/>
    </xf>
    <xf numFmtId="164" fontId="16" fillId="0" borderId="51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2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7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1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9" xfId="0" applyNumberFormat="1" applyFont="1" applyFill="1" applyBorder="1" applyAlignment="1" applyProtection="1">
      <alignment horizontal="center" vertical="center" wrapText="1"/>
      <protection/>
    </xf>
    <xf numFmtId="164" fontId="14" fillId="0" borderId="32" xfId="0" applyNumberFormat="1" applyFont="1" applyFill="1" applyBorder="1" applyAlignment="1" applyProtection="1">
      <alignment horizontal="center" vertical="center" wrapText="1"/>
      <protection/>
    </xf>
    <xf numFmtId="164" fontId="14" fillId="0" borderId="40" xfId="0" applyNumberFormat="1" applyFont="1" applyFill="1" applyBorder="1" applyAlignment="1" applyProtection="1">
      <alignment horizontal="center" vertical="center" wrapText="1"/>
      <protection/>
    </xf>
    <xf numFmtId="164" fontId="14" fillId="0" borderId="27" xfId="0" applyNumberFormat="1" applyFont="1" applyFill="1" applyBorder="1" applyAlignment="1" applyProtection="1">
      <alignment horizontal="center" vertical="center" wrapText="1"/>
      <protection/>
    </xf>
    <xf numFmtId="164" fontId="14" fillId="0" borderId="36" xfId="0" applyNumberFormat="1" applyFont="1" applyFill="1" applyBorder="1" applyAlignment="1" applyProtection="1">
      <alignment horizontal="center" vertical="center" wrapText="1"/>
      <protection/>
    </xf>
    <xf numFmtId="164" fontId="14" fillId="0" borderId="20" xfId="0" applyNumberFormat="1" applyFont="1" applyFill="1" applyBorder="1" applyAlignment="1" applyProtection="1">
      <alignment horizontal="center" vertical="center" wrapText="1"/>
      <protection/>
    </xf>
    <xf numFmtId="164" fontId="14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center" vertical="center" wrapText="1"/>
      <protection/>
    </xf>
    <xf numFmtId="164" fontId="16" fillId="0" borderId="33" xfId="0" applyNumberFormat="1" applyFont="1" applyFill="1" applyBorder="1" applyAlignment="1" applyProtection="1">
      <alignment vertical="center" wrapText="1"/>
      <protection/>
    </xf>
    <xf numFmtId="164" fontId="14" fillId="0" borderId="31" xfId="0" applyNumberFormat="1" applyFont="1" applyFill="1" applyBorder="1" applyAlignment="1" applyProtection="1">
      <alignment horizontal="center" vertical="center" wrapText="1"/>
      <protection/>
    </xf>
    <xf numFmtId="164" fontId="16" fillId="0" borderId="34" xfId="0" applyNumberFormat="1" applyFont="1" applyFill="1" applyBorder="1" applyAlignment="1" applyProtection="1">
      <alignment vertical="center" wrapText="1"/>
      <protection/>
    </xf>
    <xf numFmtId="164" fontId="14" fillId="0" borderId="16" xfId="0" applyNumberFormat="1" applyFont="1" applyFill="1" applyBorder="1" applyAlignment="1" applyProtection="1">
      <alignment horizontal="center" vertical="center" wrapText="1"/>
      <protection/>
    </xf>
    <xf numFmtId="164" fontId="16" fillId="0" borderId="36" xfId="0" applyNumberFormat="1" applyFont="1" applyFill="1" applyBorder="1" applyAlignment="1" applyProtection="1">
      <alignment vertical="center" wrapText="1"/>
      <protection/>
    </xf>
    <xf numFmtId="0" fontId="16" fillId="0" borderId="11" xfId="60" applyFont="1" applyFill="1" applyBorder="1" applyAlignment="1" applyProtection="1">
      <alignment horizontal="left" vertical="center" indent="1"/>
      <protection/>
    </xf>
    <xf numFmtId="0" fontId="16" fillId="0" borderId="12" xfId="60" applyFont="1" applyFill="1" applyBorder="1" applyAlignment="1" applyProtection="1">
      <alignment horizontal="left" vertical="center" wrapText="1" indent="1"/>
      <protection/>
    </xf>
    <xf numFmtId="0" fontId="16" fillId="0" borderId="11" xfId="60" applyFont="1" applyFill="1" applyBorder="1" applyAlignment="1" applyProtection="1">
      <alignment horizontal="left" vertical="center" wrapText="1" indent="1"/>
      <protection/>
    </xf>
    <xf numFmtId="0" fontId="16" fillId="0" borderId="12" xfId="60" applyFont="1" applyFill="1" applyBorder="1" applyAlignment="1" applyProtection="1">
      <alignment horizontal="left" vertical="center" indent="1"/>
      <protection/>
    </xf>
    <xf numFmtId="0" fontId="7" fillId="0" borderId="21" xfId="60" applyFont="1" applyFill="1" applyBorder="1" applyAlignment="1" applyProtection="1">
      <alignment horizontal="left" indent="1"/>
      <protection/>
    </xf>
    <xf numFmtId="0" fontId="20" fillId="0" borderId="21" xfId="0" applyFont="1" applyBorder="1" applyAlignment="1" applyProtection="1">
      <alignment horizontal="left" vertical="center" wrapText="1" indent="1"/>
      <protection/>
    </xf>
    <xf numFmtId="0" fontId="19" fillId="0" borderId="11" xfId="0" applyFont="1" applyBorder="1" applyAlignment="1" applyProtection="1">
      <alignment horizontal="left" vertical="center" wrapText="1" indent="1"/>
      <protection/>
    </xf>
    <xf numFmtId="0" fontId="19" fillId="0" borderId="15" xfId="0" applyFont="1" applyBorder="1" applyAlignment="1" applyProtection="1">
      <alignment horizontal="left" vertical="center" wrapText="1" indent="1"/>
      <protection/>
    </xf>
    <xf numFmtId="164" fontId="14" fillId="0" borderId="39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27" xfId="59" applyNumberFormat="1" applyFont="1" applyFill="1" applyBorder="1" applyAlignment="1" applyProtection="1">
      <alignment horizontal="right" vertical="center" wrapText="1" indent="1"/>
      <protection/>
    </xf>
    <xf numFmtId="164" fontId="16" fillId="0" borderId="43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3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5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3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7" xfId="59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9" applyNumberFormat="1" applyFont="1" applyFill="1" applyBorder="1" applyAlignment="1" applyProtection="1">
      <alignment horizontal="right" vertical="center" wrapText="1" indent="1"/>
      <protection/>
    </xf>
    <xf numFmtId="0" fontId="5" fillId="0" borderId="41" xfId="0" applyFont="1" applyFill="1" applyBorder="1" applyAlignment="1" applyProtection="1">
      <alignment horizontal="right" vertical="center"/>
      <protection/>
    </xf>
    <xf numFmtId="164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0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1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7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4" fillId="0" borderId="32" xfId="0" applyNumberFormat="1" applyFont="1" applyFill="1" applyBorder="1" applyAlignment="1" applyProtection="1">
      <alignment horizontal="center" vertical="center" wrapText="1"/>
      <protection/>
    </xf>
    <xf numFmtId="164" fontId="14" fillId="0" borderId="20" xfId="0" applyNumberFormat="1" applyFont="1" applyFill="1" applyBorder="1" applyAlignment="1" applyProtection="1">
      <alignment horizontal="center" vertical="center" wrapText="1"/>
      <protection/>
    </xf>
    <xf numFmtId="164" fontId="14" fillId="0" borderId="21" xfId="0" applyNumberFormat="1" applyFont="1" applyFill="1" applyBorder="1" applyAlignment="1" applyProtection="1">
      <alignment horizontal="center" vertical="center" wrapText="1"/>
      <protection/>
    </xf>
    <xf numFmtId="164" fontId="14" fillId="0" borderId="27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3" xfId="0" applyNumberForma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1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31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54" xfId="40" applyNumberFormat="1" applyFont="1" applyFill="1" applyBorder="1" applyAlignment="1" applyProtection="1">
      <alignment/>
      <protection locked="0"/>
    </xf>
    <xf numFmtId="166" fontId="16" fillId="0" borderId="51" xfId="40" applyNumberFormat="1" applyFont="1" applyFill="1" applyBorder="1" applyAlignment="1" applyProtection="1">
      <alignment/>
      <protection locked="0"/>
    </xf>
    <xf numFmtId="166" fontId="16" fillId="0" borderId="47" xfId="40" applyNumberFormat="1" applyFont="1" applyFill="1" applyBorder="1" applyAlignment="1" applyProtection="1">
      <alignment/>
      <protection locked="0"/>
    </xf>
    <xf numFmtId="0" fontId="7" fillId="0" borderId="43" xfId="0" applyFont="1" applyFill="1" applyBorder="1" applyAlignment="1" applyProtection="1" quotePrefix="1">
      <alignment horizontal="right" vertical="center" indent="1"/>
      <protection/>
    </xf>
    <xf numFmtId="0" fontId="7" fillId="0" borderId="39" xfId="0" applyFont="1" applyFill="1" applyBorder="1" applyAlignment="1" applyProtection="1">
      <alignment horizontal="right" vertical="center" wrapText="1" indent="1"/>
      <protection/>
    </xf>
    <xf numFmtId="164" fontId="7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164" fontId="14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3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55" xfId="59" applyFont="1" applyFill="1" applyBorder="1" applyAlignment="1" applyProtection="1">
      <alignment horizontal="center" vertical="center" wrapText="1"/>
      <protection/>
    </xf>
    <xf numFmtId="0" fontId="6" fillId="0" borderId="55" xfId="59" applyFont="1" applyFill="1" applyBorder="1" applyAlignment="1" applyProtection="1">
      <alignment vertical="center" wrapText="1"/>
      <protection/>
    </xf>
    <xf numFmtId="164" fontId="6" fillId="0" borderId="55" xfId="59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59" applyFont="1" applyFill="1" applyProtection="1">
      <alignment/>
      <protection/>
    </xf>
    <xf numFmtId="0" fontId="2" fillId="0" borderId="0" xfId="59" applyFont="1" applyFill="1" applyAlignment="1" applyProtection="1">
      <alignment horizontal="right" vertical="center" indent="1"/>
      <protection/>
    </xf>
    <xf numFmtId="0" fontId="23" fillId="0" borderId="11" xfId="0" applyFont="1" applyBorder="1" applyAlignment="1">
      <alignment horizontal="justify" wrapText="1"/>
    </xf>
    <xf numFmtId="0" fontId="23" fillId="0" borderId="11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21" xfId="59" applyNumberFormat="1" applyFont="1" applyFill="1" applyBorder="1" applyAlignment="1" applyProtection="1">
      <alignment horizontal="right" vertical="center" wrapText="1" indent="1"/>
      <protection/>
    </xf>
    <xf numFmtId="164" fontId="16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1" xfId="59" applyNumberFormat="1" applyFont="1" applyFill="1" applyBorder="1" applyAlignment="1" applyProtection="1">
      <alignment horizontal="right" vertical="center" wrapText="1" indent="1"/>
      <protection/>
    </xf>
    <xf numFmtId="0" fontId="7" fillId="0" borderId="48" xfId="59" applyFont="1" applyFill="1" applyBorder="1" applyAlignment="1" applyProtection="1">
      <alignment horizontal="center" vertical="center" wrapText="1"/>
      <protection/>
    </xf>
    <xf numFmtId="0" fontId="7" fillId="0" borderId="57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14" fillId="0" borderId="22" xfId="59" applyFont="1" applyFill="1" applyBorder="1" applyAlignment="1" applyProtection="1">
      <alignment horizontal="center" vertical="center" wrapText="1"/>
      <protection/>
    </xf>
    <xf numFmtId="0" fontId="14" fillId="0" borderId="26" xfId="59" applyFont="1" applyFill="1" applyBorder="1" applyAlignment="1" applyProtection="1">
      <alignment horizontal="center" vertical="center" wrapText="1"/>
      <protection/>
    </xf>
    <xf numFmtId="0" fontId="14" fillId="0" borderId="39" xfId="59" applyFont="1" applyFill="1" applyBorder="1" applyAlignment="1" applyProtection="1">
      <alignment horizontal="center" vertical="center" wrapText="1"/>
      <protection/>
    </xf>
    <xf numFmtId="0" fontId="2" fillId="0" borderId="0" xfId="59" applyFill="1" applyProtection="1">
      <alignment/>
      <protection/>
    </xf>
    <xf numFmtId="0" fontId="16" fillId="0" borderId="0" xfId="59" applyFont="1" applyFill="1" applyProtection="1">
      <alignment/>
      <protection/>
    </xf>
    <xf numFmtId="0" fontId="0" fillId="0" borderId="0" xfId="59" applyFont="1" applyFill="1" applyProtection="1">
      <alignment/>
      <protection/>
    </xf>
    <xf numFmtId="0" fontId="19" fillId="0" borderId="12" xfId="0" applyFont="1" applyBorder="1" applyAlignment="1" applyProtection="1">
      <alignment horizontal="left" wrapText="1" indent="1"/>
      <protection/>
    </xf>
    <xf numFmtId="0" fontId="19" fillId="0" borderId="11" xfId="0" applyFont="1" applyBorder="1" applyAlignment="1" applyProtection="1">
      <alignment horizontal="left" wrapText="1" indent="1"/>
      <protection/>
    </xf>
    <xf numFmtId="0" fontId="19" fillId="0" borderId="15" xfId="0" applyFont="1" applyBorder="1" applyAlignment="1" applyProtection="1">
      <alignment horizontal="left" wrapText="1" indent="1"/>
      <protection/>
    </xf>
    <xf numFmtId="0" fontId="20" fillId="0" borderId="21" xfId="0" applyFont="1" applyBorder="1" applyAlignment="1" applyProtection="1">
      <alignment wrapText="1"/>
      <protection/>
    </xf>
    <xf numFmtId="0" fontId="20" fillId="0" borderId="29" xfId="0" applyFont="1" applyBorder="1" applyAlignment="1" applyProtection="1">
      <alignment wrapText="1"/>
      <protection/>
    </xf>
    <xf numFmtId="0" fontId="2" fillId="0" borderId="0" xfId="59" applyFill="1" applyAlignment="1" applyProtection="1">
      <alignment/>
      <protection/>
    </xf>
    <xf numFmtId="164" fontId="18" fillId="0" borderId="27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6" fillId="0" borderId="18" xfId="59" applyNumberFormat="1" applyFont="1" applyFill="1" applyBorder="1" applyAlignment="1" applyProtection="1">
      <alignment horizontal="center" vertical="center" wrapText="1"/>
      <protection/>
    </xf>
    <xf numFmtId="49" fontId="16" fillId="0" borderId="17" xfId="59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Font="1" applyBorder="1" applyAlignment="1" applyProtection="1">
      <alignment horizontal="center" wrapText="1"/>
      <protection/>
    </xf>
    <xf numFmtId="0" fontId="20" fillId="0" borderId="28" xfId="0" applyFont="1" applyBorder="1" applyAlignment="1" applyProtection="1">
      <alignment horizontal="center" wrapTex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49" fontId="16" fillId="0" borderId="19" xfId="59" applyNumberFormat="1" applyFont="1" applyFill="1" applyBorder="1" applyAlignment="1" applyProtection="1">
      <alignment horizontal="center" vertical="center" wrapText="1"/>
      <protection/>
    </xf>
    <xf numFmtId="49" fontId="16" fillId="0" borderId="16" xfId="59" applyNumberFormat="1" applyFont="1" applyFill="1" applyBorder="1" applyAlignment="1" applyProtection="1">
      <alignment horizontal="center" vertical="center" wrapText="1"/>
      <protection/>
    </xf>
    <xf numFmtId="164" fontId="14" fillId="0" borderId="42" xfId="59" applyNumberFormat="1" applyFont="1" applyFill="1" applyBorder="1" applyAlignment="1" applyProtection="1">
      <alignment horizontal="right" vertical="center" wrapText="1" indent="1"/>
      <protection/>
    </xf>
    <xf numFmtId="0" fontId="14" fillId="0" borderId="42" xfId="59" applyFont="1" applyFill="1" applyBorder="1" applyAlignment="1" applyProtection="1">
      <alignment horizontal="center" vertical="center" wrapText="1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49" fontId="16" fillId="0" borderId="19" xfId="0" applyNumberFormat="1" applyFont="1" applyFill="1" applyBorder="1" applyAlignment="1" applyProtection="1">
      <alignment horizontal="center" vertical="center" wrapText="1"/>
      <protection/>
    </xf>
    <xf numFmtId="49" fontId="16" fillId="0" borderId="17" xfId="0" applyNumberFormat="1" applyFont="1" applyFill="1" applyBorder="1" applyAlignment="1" applyProtection="1">
      <alignment horizontal="center" vertical="center" wrapText="1"/>
      <protection/>
    </xf>
    <xf numFmtId="49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59" applyFont="1" applyFill="1" applyBorder="1" applyAlignment="1" applyProtection="1">
      <alignment horizontal="left" vertical="center" wrapText="1" indent="1"/>
      <protection/>
    </xf>
    <xf numFmtId="0" fontId="16" fillId="0" borderId="11" xfId="59" applyFont="1" applyFill="1" applyBorder="1" applyAlignment="1" applyProtection="1">
      <alignment horizontal="left" vertical="center" wrapText="1" indent="1"/>
      <protection/>
    </xf>
    <xf numFmtId="0" fontId="16" fillId="0" borderId="29" xfId="59" applyFont="1" applyFill="1" applyBorder="1" applyAlignment="1" applyProtection="1" quotePrefix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4" fillId="0" borderId="27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1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2" xfId="59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0" xfId="59" applyFont="1" applyFill="1" applyBorder="1" applyAlignment="1">
      <alignment horizontal="center" vertical="center"/>
      <protection/>
    </xf>
    <xf numFmtId="166" fontId="3" fillId="0" borderId="21" xfId="59" applyNumberFormat="1" applyFont="1" applyFill="1" applyBorder="1">
      <alignment/>
      <protection/>
    </xf>
    <xf numFmtId="166" fontId="3" fillId="0" borderId="27" xfId="59" applyNumberFormat="1" applyFont="1" applyFill="1" applyBorder="1">
      <alignment/>
      <protection/>
    </xf>
    <xf numFmtId="0" fontId="4" fillId="0" borderId="0" xfId="59" applyFont="1" applyFill="1">
      <alignment/>
      <protection/>
    </xf>
    <xf numFmtId="0" fontId="14" fillId="0" borderId="20" xfId="59" applyFont="1" applyFill="1" applyBorder="1" applyAlignment="1" applyProtection="1">
      <alignment horizontal="center" vertical="center"/>
      <protection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56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6" fillId="0" borderId="10" xfId="60" applyFont="1" applyFill="1" applyBorder="1" applyAlignment="1" applyProtection="1">
      <alignment horizontal="left" vertical="center" wrapText="1" indent="1"/>
      <protection/>
    </xf>
    <xf numFmtId="0" fontId="19" fillId="0" borderId="12" xfId="0" applyFont="1" applyBorder="1" applyAlignment="1" applyProtection="1">
      <alignment horizontal="left" vertical="center" wrapText="1" indent="1"/>
      <protection/>
    </xf>
    <xf numFmtId="164" fontId="14" fillId="0" borderId="27" xfId="59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9" xfId="0" applyFont="1" applyBorder="1" applyAlignment="1" applyProtection="1">
      <alignment vertical="center" wrapText="1"/>
      <protection/>
    </xf>
    <xf numFmtId="0" fontId="20" fillId="0" borderId="21" xfId="0" applyFont="1" applyBorder="1" applyAlignment="1" applyProtection="1">
      <alignment vertical="center" wrapText="1"/>
      <protection/>
    </xf>
    <xf numFmtId="0" fontId="18" fillId="0" borderId="21" xfId="0" applyFont="1" applyBorder="1" applyAlignment="1" applyProtection="1">
      <alignment horizontal="left" vertical="center" wrapText="1" indent="1"/>
      <protection/>
    </xf>
    <xf numFmtId="164" fontId="14" fillId="0" borderId="42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1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8" xfId="59" applyNumberFormat="1" applyFont="1" applyFill="1" applyBorder="1" applyAlignment="1" applyProtection="1">
      <alignment horizontal="right" vertical="center" wrapText="1" indent="1"/>
      <protection/>
    </xf>
    <xf numFmtId="164" fontId="16" fillId="0" borderId="54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3" xfId="59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9" xfId="0" applyNumberFormat="1" applyFont="1" applyFill="1" applyBorder="1" applyAlignment="1" applyProtection="1">
      <alignment horizontal="center" vertical="center"/>
      <protection/>
    </xf>
    <xf numFmtId="164" fontId="7" fillId="0" borderId="38" xfId="0" applyNumberFormat="1" applyFont="1" applyFill="1" applyBorder="1" applyAlignment="1" applyProtection="1">
      <alignment horizontal="center" vertical="center" wrapText="1"/>
      <protection/>
    </xf>
    <xf numFmtId="0" fontId="23" fillId="0" borderId="60" xfId="0" applyFont="1" applyBorder="1" applyAlignment="1">
      <alignment vertical="center" wrapText="1"/>
    </xf>
    <xf numFmtId="0" fontId="16" fillId="0" borderId="55" xfId="59" applyFont="1" applyFill="1" applyBorder="1" applyAlignment="1" applyProtection="1">
      <alignment horizontal="right" vertical="center" wrapText="1" indent="1"/>
      <protection/>
    </xf>
    <xf numFmtId="164" fontId="16" fillId="0" borderId="55" xfId="59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9" applyFont="1" applyFill="1" applyBorder="1" applyProtection="1">
      <alignment/>
      <protection/>
    </xf>
    <xf numFmtId="0" fontId="6" fillId="0" borderId="0" xfId="59" applyFont="1" applyFill="1" applyProtection="1">
      <alignment/>
      <protection/>
    </xf>
    <xf numFmtId="164" fontId="16" fillId="0" borderId="61" xfId="0" applyNumberFormat="1" applyFont="1" applyFill="1" applyBorder="1" applyAlignment="1" applyProtection="1">
      <alignment horizontal="left" vertical="center" wrapText="1" indent="1"/>
      <protection locked="0"/>
    </xf>
    <xf numFmtId="164" fontId="21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60" xfId="0" applyFont="1" applyFill="1" applyBorder="1" applyAlignment="1" applyProtection="1">
      <alignment horizontal="center" vertical="center"/>
      <protection locked="0"/>
    </xf>
    <xf numFmtId="0" fontId="7" fillId="0" borderId="62" xfId="0" applyFont="1" applyFill="1" applyBorder="1" applyAlignment="1" applyProtection="1">
      <alignment horizontal="right" vertical="center" indent="1"/>
      <protection locked="0"/>
    </xf>
    <xf numFmtId="49" fontId="7" fillId="0" borderId="62" xfId="0" applyNumberFormat="1" applyFont="1" applyFill="1" applyBorder="1" applyAlignment="1" applyProtection="1">
      <alignment horizontal="right" vertical="center"/>
      <protection locked="0"/>
    </xf>
    <xf numFmtId="164" fontId="14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0" fontId="24" fillId="0" borderId="0" xfId="0" applyFont="1" applyAlignment="1" applyProtection="1">
      <alignment horizontal="right" vertical="top"/>
      <protection locked="0"/>
    </xf>
    <xf numFmtId="164" fontId="0" fillId="0" borderId="0" xfId="0" applyNumberFormat="1" applyBorder="1" applyAlignment="1" applyProtection="1">
      <alignment horizontal="center" vertical="center" wrapText="1"/>
      <protection locked="0"/>
    </xf>
    <xf numFmtId="164" fontId="0" fillId="0" borderId="0" xfId="0" applyNumberFormat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Border="1" applyAlignment="1" applyProtection="1">
      <alignment horizontal="right" wrapText="1"/>
      <protection locked="0"/>
    </xf>
    <xf numFmtId="164" fontId="0" fillId="0" borderId="0" xfId="0" applyNumberFormat="1" applyAlignment="1">
      <alignment vertical="center" wrapText="1"/>
    </xf>
    <xf numFmtId="164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164" fontId="3" fillId="34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34" borderId="1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7" fillId="0" borderId="11" xfId="0" applyNumberFormat="1" applyFont="1" applyBorder="1" applyAlignment="1" applyProtection="1">
      <alignment horizontal="center" vertical="center" wrapText="1"/>
      <protection locked="0"/>
    </xf>
    <xf numFmtId="164" fontId="7" fillId="0" borderId="11" xfId="0" applyNumberFormat="1" applyFont="1" applyBorder="1" applyAlignment="1" applyProtection="1">
      <alignment horizontal="left" vertical="center" wrapText="1" indent="1"/>
      <protection locked="0"/>
    </xf>
    <xf numFmtId="164" fontId="0" fillId="0" borderId="0" xfId="0" applyNumberFormat="1" applyAlignment="1" applyProtection="1">
      <alignment vertical="center" wrapText="1"/>
      <protection/>
    </xf>
    <xf numFmtId="49" fontId="14" fillId="35" borderId="11" xfId="59" applyNumberFormat="1" applyFont="1" applyFill="1" applyBorder="1" applyAlignment="1" applyProtection="1">
      <alignment horizontal="left" vertical="center" wrapText="1" indent="1"/>
      <protection/>
    </xf>
    <xf numFmtId="0" fontId="14" fillId="35" borderId="11" xfId="59" applyFont="1" applyFill="1" applyBorder="1" applyAlignment="1" applyProtection="1">
      <alignment horizontal="left" vertical="center" wrapText="1" indent="1"/>
      <protection/>
    </xf>
    <xf numFmtId="164" fontId="14" fillId="35" borderId="11" xfId="59" applyNumberFormat="1" applyFont="1" applyFill="1" applyBorder="1" applyAlignment="1" applyProtection="1">
      <alignment horizontal="right" vertical="center" wrapText="1"/>
      <protection/>
    </xf>
    <xf numFmtId="164" fontId="26" fillId="35" borderId="0" xfId="0" applyNumberFormat="1" applyFont="1" applyFill="1" applyAlignment="1">
      <alignment vertical="center" wrapText="1"/>
    </xf>
    <xf numFmtId="49" fontId="14" fillId="35" borderId="11" xfId="59" applyNumberFormat="1" applyFont="1" applyFill="1" applyBorder="1" applyAlignment="1" applyProtection="1">
      <alignment horizontal="left" vertical="center" wrapText="1" indent="1"/>
      <protection/>
    </xf>
    <xf numFmtId="164" fontId="14" fillId="35" borderId="11" xfId="59" applyNumberFormat="1" applyFont="1" applyFill="1" applyBorder="1" applyAlignment="1" applyProtection="1">
      <alignment horizontal="right" vertical="center" wrapText="1"/>
      <protection locked="0"/>
    </xf>
    <xf numFmtId="164" fontId="27" fillId="35" borderId="0" xfId="0" applyNumberFormat="1" applyFont="1" applyFill="1" applyAlignment="1">
      <alignment vertical="center" wrapText="1"/>
    </xf>
    <xf numFmtId="49" fontId="16" fillId="35" borderId="11" xfId="59" applyNumberFormat="1" applyFont="1" applyFill="1" applyBorder="1" applyAlignment="1" applyProtection="1">
      <alignment horizontal="left" vertical="center" wrapText="1" indent="1"/>
      <protection/>
    </xf>
    <xf numFmtId="0" fontId="16" fillId="35" borderId="11" xfId="59" applyFont="1" applyFill="1" applyBorder="1" applyAlignment="1" applyProtection="1">
      <alignment horizontal="left" vertical="center" wrapText="1" indent="1"/>
      <protection/>
    </xf>
    <xf numFmtId="164" fontId="16" fillId="35" borderId="11" xfId="59" applyNumberFormat="1" applyFont="1" applyFill="1" applyBorder="1" applyAlignment="1" applyProtection="1">
      <alignment horizontal="right" vertical="center" wrapText="1"/>
      <protection locked="0"/>
    </xf>
    <xf numFmtId="164" fontId="0" fillId="35" borderId="0" xfId="0" applyNumberFormat="1" applyFill="1" applyAlignment="1">
      <alignment vertical="center" wrapText="1"/>
    </xf>
    <xf numFmtId="0" fontId="13" fillId="35" borderId="11" xfId="0" applyFont="1" applyFill="1" applyBorder="1" applyAlignment="1">
      <alignment horizontal="left" vertical="center" wrapText="1" indent="1"/>
    </xf>
    <xf numFmtId="0" fontId="28" fillId="35" borderId="11" xfId="0" applyFont="1" applyFill="1" applyBorder="1" applyAlignment="1">
      <alignment horizontal="left" vertical="center" wrapText="1" indent="1"/>
    </xf>
    <xf numFmtId="164" fontId="21" fillId="35" borderId="11" xfId="59" applyNumberFormat="1" applyFont="1" applyFill="1" applyBorder="1" applyAlignment="1" applyProtection="1">
      <alignment horizontal="right" vertical="center" wrapText="1"/>
      <protection locked="0"/>
    </xf>
    <xf numFmtId="0" fontId="16" fillId="35" borderId="11" xfId="59" applyFont="1" applyFill="1" applyBorder="1" applyAlignment="1" applyProtection="1">
      <alignment horizontal="left" vertical="center" wrapText="1" indent="1"/>
      <protection/>
    </xf>
    <xf numFmtId="164" fontId="0" fillId="35" borderId="11" xfId="0" applyNumberFormat="1" applyFill="1" applyBorder="1" applyAlignment="1">
      <alignment vertical="center" wrapText="1"/>
    </xf>
    <xf numFmtId="49" fontId="21" fillId="35" borderId="11" xfId="59" applyNumberFormat="1" applyFont="1" applyFill="1" applyBorder="1" applyAlignment="1" applyProtection="1">
      <alignment horizontal="left" vertical="center" wrapText="1" indent="1"/>
      <protection/>
    </xf>
    <xf numFmtId="164" fontId="16" fillId="35" borderId="11" xfId="59" applyNumberFormat="1" applyFont="1" applyFill="1" applyBorder="1" applyAlignment="1" applyProtection="1">
      <alignment horizontal="right" vertical="center" wrapText="1"/>
      <protection locked="0"/>
    </xf>
    <xf numFmtId="0" fontId="17" fillId="35" borderId="11" xfId="59" applyFont="1" applyFill="1" applyBorder="1" applyAlignment="1" applyProtection="1">
      <alignment horizontal="left" vertical="center" wrapText="1" indent="1"/>
      <protection/>
    </xf>
    <xf numFmtId="164" fontId="13" fillId="35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17" fillId="35" borderId="11" xfId="59" applyFont="1" applyFill="1" applyBorder="1" applyAlignment="1" applyProtection="1">
      <alignment horizontal="left" vertical="center" wrapText="1" indent="1"/>
      <protection/>
    </xf>
    <xf numFmtId="164" fontId="13" fillId="35" borderId="11" xfId="0" applyNumberFormat="1" applyFont="1" applyFill="1" applyBorder="1" applyAlignment="1" applyProtection="1">
      <alignment vertical="center" wrapText="1"/>
      <protection locked="0"/>
    </xf>
    <xf numFmtId="0" fontId="14" fillId="34" borderId="11" xfId="59" applyFont="1" applyFill="1" applyBorder="1" applyAlignment="1" applyProtection="1">
      <alignment horizontal="left" vertical="center" wrapText="1" indent="1"/>
      <protection/>
    </xf>
    <xf numFmtId="164" fontId="7" fillId="34" borderId="11" xfId="0" applyNumberFormat="1" applyFont="1" applyFill="1" applyBorder="1" applyAlignment="1" applyProtection="1">
      <alignment vertical="center" wrapText="1"/>
      <protection locked="0"/>
    </xf>
    <xf numFmtId="164" fontId="0" fillId="35" borderId="0" xfId="0" applyNumberFormat="1" applyFill="1" applyAlignment="1">
      <alignment horizontal="center" vertical="center" wrapText="1"/>
    </xf>
    <xf numFmtId="164" fontId="0" fillId="35" borderId="0" xfId="0" applyNumberFormat="1" applyFill="1" applyAlignment="1">
      <alignment horizontal="left" vertical="center" wrapText="1" indent="1"/>
    </xf>
    <xf numFmtId="164" fontId="0" fillId="35" borderId="0" xfId="0" applyNumberFormat="1" applyFill="1" applyBorder="1" applyAlignment="1">
      <alignment horizontal="left" vertical="center" wrapText="1" indent="1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Border="1" applyAlignment="1">
      <alignment horizontal="left" vertical="center" wrapText="1" indent="1"/>
    </xf>
    <xf numFmtId="164" fontId="0" fillId="0" borderId="0" xfId="0" applyNumberFormat="1" applyAlignment="1">
      <alignment horizontal="left" vertical="center" wrapText="1" indent="1"/>
    </xf>
    <xf numFmtId="164" fontId="29" fillId="0" borderId="11" xfId="0" applyNumberFormat="1" applyFont="1" applyBorder="1" applyAlignment="1" applyProtection="1">
      <alignment horizontal="center" vertical="center" wrapText="1"/>
      <protection locked="0"/>
    </xf>
    <xf numFmtId="164" fontId="30" fillId="0" borderId="11" xfId="0" applyNumberFormat="1" applyFont="1" applyBorder="1" applyAlignment="1" applyProtection="1">
      <alignment horizontal="right" wrapText="1"/>
      <protection locked="0"/>
    </xf>
    <xf numFmtId="164" fontId="25" fillId="0" borderId="11" xfId="0" applyNumberFormat="1" applyFont="1" applyBorder="1" applyAlignment="1" applyProtection="1">
      <alignment horizontal="center" vertical="center" wrapText="1"/>
      <protection locked="0"/>
    </xf>
    <xf numFmtId="164" fontId="25" fillId="0" borderId="11" xfId="0" applyNumberFormat="1" applyFont="1" applyBorder="1" applyAlignment="1">
      <alignment horizontal="center" vertical="center" wrapText="1"/>
    </xf>
    <xf numFmtId="164" fontId="18" fillId="0" borderId="11" xfId="0" applyNumberFormat="1" applyFont="1" applyBorder="1" applyAlignment="1" applyProtection="1">
      <alignment horizontal="center" vertical="center" wrapText="1"/>
      <protection locked="0"/>
    </xf>
    <xf numFmtId="49" fontId="25" fillId="36" borderId="11" xfId="59" applyNumberFormat="1" applyFont="1" applyFill="1" applyBorder="1" applyAlignment="1" applyProtection="1">
      <alignment horizontal="left" vertical="center" wrapText="1" indent="1"/>
      <protection/>
    </xf>
    <xf numFmtId="0" fontId="30" fillId="36" borderId="11" xfId="59" applyFont="1" applyFill="1" applyBorder="1" applyAlignment="1" applyProtection="1">
      <alignment horizontal="left" vertical="center" wrapText="1" indent="1"/>
      <protection/>
    </xf>
    <xf numFmtId="164" fontId="30" fillId="36" borderId="11" xfId="59" applyNumberFormat="1" applyFont="1" applyFill="1" applyBorder="1" applyAlignment="1" applyProtection="1">
      <alignment horizontal="right" vertical="center" wrapText="1"/>
      <protection/>
    </xf>
    <xf numFmtId="49" fontId="19" fillId="0" borderId="11" xfId="59" applyNumberFormat="1" applyFont="1" applyFill="1" applyBorder="1" applyAlignment="1" applyProtection="1">
      <alignment horizontal="left" vertical="center" wrapText="1" indent="1"/>
      <protection/>
    </xf>
    <xf numFmtId="0" fontId="29" fillId="0" borderId="11" xfId="59" applyFont="1" applyFill="1" applyBorder="1" applyAlignment="1" applyProtection="1">
      <alignment horizontal="left" indent="1"/>
      <protection/>
    </xf>
    <xf numFmtId="164" fontId="29" fillId="0" borderId="11" xfId="59" applyNumberFormat="1" applyFont="1" applyFill="1" applyBorder="1" applyAlignment="1" applyProtection="1">
      <alignment horizontal="right" vertical="center" wrapText="1"/>
      <protection locked="0"/>
    </xf>
    <xf numFmtId="164" fontId="0" fillId="0" borderId="11" xfId="0" applyNumberFormat="1" applyFill="1" applyBorder="1" applyAlignment="1">
      <alignment vertical="center" wrapText="1"/>
    </xf>
    <xf numFmtId="0" fontId="0" fillId="0" borderId="11" xfId="59" applyFont="1" applyFill="1" applyBorder="1" applyAlignment="1" applyProtection="1">
      <alignment horizontal="left" vertical="center" wrapText="1" indent="1"/>
      <protection/>
    </xf>
    <xf numFmtId="0" fontId="19" fillId="0" borderId="11" xfId="0" applyFont="1" applyFill="1" applyBorder="1" applyAlignment="1">
      <alignment horizontal="left" wrapText="1" indent="1"/>
    </xf>
    <xf numFmtId="3" fontId="31" fillId="0" borderId="11" xfId="0" applyNumberFormat="1" applyFont="1" applyFill="1" applyBorder="1" applyAlignment="1">
      <alignment/>
    </xf>
    <xf numFmtId="0" fontId="30" fillId="36" borderId="11" xfId="59" applyFont="1" applyFill="1" applyBorder="1" applyAlignment="1" applyProtection="1">
      <alignment horizontal="left" indent="1"/>
      <protection/>
    </xf>
    <xf numFmtId="164" fontId="30" fillId="36" borderId="11" xfId="59" applyNumberFormat="1" applyFont="1" applyFill="1" applyBorder="1" applyAlignment="1" applyProtection="1">
      <alignment horizontal="right" vertical="center" wrapText="1"/>
      <protection locked="0"/>
    </xf>
    <xf numFmtId="0" fontId="29" fillId="0" borderId="11" xfId="59" applyFont="1" applyFill="1" applyBorder="1" applyAlignment="1" applyProtection="1">
      <alignment horizontal="left" vertical="center" wrapText="1" indent="1"/>
      <protection/>
    </xf>
    <xf numFmtId="0" fontId="19" fillId="0" borderId="11" xfId="59" applyFont="1" applyFill="1" applyBorder="1" applyAlignment="1" applyProtection="1">
      <alignment horizontal="left" indent="1"/>
      <protection/>
    </xf>
    <xf numFmtId="164" fontId="31" fillId="0" borderId="11" xfId="0" applyNumberFormat="1" applyFont="1" applyBorder="1" applyAlignment="1">
      <alignment vertical="center" wrapText="1"/>
    </xf>
    <xf numFmtId="164" fontId="32" fillId="0" borderId="0" xfId="0" applyNumberFormat="1" applyFont="1" applyFill="1" applyAlignment="1">
      <alignment vertical="center" wrapText="1"/>
    </xf>
    <xf numFmtId="164" fontId="29" fillId="0" borderId="11" xfId="0" applyNumberFormat="1" applyFont="1" applyBorder="1" applyAlignment="1">
      <alignment horizontal="center" vertical="center" wrapText="1"/>
    </xf>
    <xf numFmtId="164" fontId="31" fillId="0" borderId="11" xfId="0" applyNumberFormat="1" applyFont="1" applyFill="1" applyBorder="1" applyAlignment="1">
      <alignment vertical="center" wrapText="1"/>
    </xf>
    <xf numFmtId="0" fontId="29" fillId="36" borderId="11" xfId="59" applyFont="1" applyFill="1" applyBorder="1" applyAlignment="1" applyProtection="1">
      <alignment horizontal="left" vertical="center" wrapText="1" indent="1"/>
      <protection/>
    </xf>
    <xf numFmtId="164" fontId="33" fillId="36" borderId="11" xfId="59" applyNumberFormat="1" applyFont="1" applyFill="1" applyBorder="1" applyAlignment="1" applyProtection="1">
      <alignment horizontal="right" vertical="center" wrapText="1"/>
      <protection locked="0"/>
    </xf>
    <xf numFmtId="0" fontId="29" fillId="0" borderId="11" xfId="0" applyFont="1" applyFill="1" applyBorder="1" applyAlignment="1">
      <alignment horizontal="left" wrapText="1" indent="1"/>
    </xf>
    <xf numFmtId="164" fontId="29" fillId="35" borderId="11" xfId="59" applyNumberFormat="1" applyFont="1" applyFill="1" applyBorder="1" applyAlignment="1" applyProtection="1">
      <alignment horizontal="right" vertical="center" wrapText="1"/>
      <protection locked="0"/>
    </xf>
    <xf numFmtId="3" fontId="33" fillId="36" borderId="11" xfId="0" applyNumberFormat="1" applyFont="1" applyFill="1" applyBorder="1" applyAlignment="1" applyProtection="1">
      <alignment vertical="center" wrapText="1"/>
      <protection locked="0"/>
    </xf>
    <xf numFmtId="0" fontId="29" fillId="0" borderId="11" xfId="0" applyFont="1" applyFill="1" applyBorder="1" applyAlignment="1">
      <alignment horizontal="left" vertical="center" wrapText="1" indent="1"/>
    </xf>
    <xf numFmtId="3" fontId="29" fillId="35" borderId="11" xfId="0" applyNumberFormat="1" applyFont="1" applyFill="1" applyBorder="1" applyAlignment="1">
      <alignment/>
    </xf>
    <xf numFmtId="164" fontId="29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11" xfId="0" applyNumberFormat="1" applyFont="1" applyFill="1" applyBorder="1" applyAlignment="1" applyProtection="1">
      <alignment vertical="center" wrapText="1"/>
      <protection locked="0"/>
    </xf>
    <xf numFmtId="0" fontId="25" fillId="36" borderId="11" xfId="59" applyFont="1" applyFill="1" applyBorder="1" applyAlignment="1" applyProtection="1">
      <alignment horizontal="left" vertical="center" wrapText="1" indent="1"/>
      <protection/>
    </xf>
    <xf numFmtId="164" fontId="25" fillId="36" borderId="11" xfId="0" applyNumberFormat="1" applyFont="1" applyFill="1" applyBorder="1" applyAlignment="1" applyProtection="1">
      <alignment vertical="center" wrapText="1"/>
      <protection locked="0"/>
    </xf>
    <xf numFmtId="164" fontId="3" fillId="0" borderId="0" xfId="0" applyNumberFormat="1" applyFont="1" applyAlignment="1">
      <alignment vertical="center" wrapText="1"/>
    </xf>
    <xf numFmtId="164" fontId="29" fillId="0" borderId="0" xfId="0" applyNumberFormat="1" applyFont="1" applyBorder="1" applyAlignment="1" applyProtection="1">
      <alignment horizontal="center" vertical="center" wrapText="1"/>
      <protection locked="0"/>
    </xf>
    <xf numFmtId="164" fontId="29" fillId="0" borderId="0" xfId="0" applyNumberFormat="1" applyFont="1" applyBorder="1" applyAlignment="1">
      <alignment vertical="center" wrapText="1"/>
    </xf>
    <xf numFmtId="164" fontId="0" fillId="0" borderId="0" xfId="0" applyNumberFormat="1" applyBorder="1" applyAlignment="1">
      <alignment vertical="center" wrapText="1"/>
    </xf>
    <xf numFmtId="164" fontId="29" fillId="0" borderId="12" xfId="0" applyNumberFormat="1" applyFont="1" applyBorder="1" applyAlignment="1" applyProtection="1">
      <alignment horizontal="center" vertical="center" wrapText="1"/>
      <protection locked="0"/>
    </xf>
    <xf numFmtId="164" fontId="29" fillId="0" borderId="12" xfId="0" applyNumberFormat="1" applyFont="1" applyBorder="1" applyAlignment="1">
      <alignment vertical="center" wrapText="1"/>
    </xf>
    <xf numFmtId="164" fontId="29" fillId="0" borderId="11" xfId="0" applyNumberFormat="1" applyFont="1" applyBorder="1" applyAlignment="1">
      <alignment vertical="center" wrapText="1"/>
    </xf>
    <xf numFmtId="164" fontId="0" fillId="0" borderId="0" xfId="59" applyNumberFormat="1" applyFont="1" applyFill="1" applyProtection="1">
      <alignment/>
      <protection/>
    </xf>
    <xf numFmtId="173" fontId="2" fillId="0" borderId="0" xfId="59" applyNumberFormat="1" applyFill="1" applyProtection="1">
      <alignment/>
      <protection/>
    </xf>
    <xf numFmtId="173" fontId="16" fillId="0" borderId="0" xfId="59" applyNumberFormat="1" applyFont="1" applyFill="1" applyProtection="1">
      <alignment/>
      <protection/>
    </xf>
    <xf numFmtId="173" fontId="0" fillId="0" borderId="0" xfId="59" applyNumberFormat="1" applyFont="1" applyFill="1" applyProtection="1">
      <alignment/>
      <protection/>
    </xf>
    <xf numFmtId="164" fontId="17" fillId="35" borderId="11" xfId="59" applyNumberFormat="1" applyFont="1" applyFill="1" applyBorder="1" applyAlignment="1" applyProtection="1">
      <alignment horizontal="right" vertical="center" wrapText="1"/>
      <protection locked="0"/>
    </xf>
    <xf numFmtId="164" fontId="2" fillId="0" borderId="0" xfId="60" applyNumberFormat="1" applyFill="1" applyAlignment="1" applyProtection="1">
      <alignment vertical="center"/>
      <protection locked="0"/>
    </xf>
    <xf numFmtId="0" fontId="14" fillId="37" borderId="11" xfId="59" applyFont="1" applyFill="1" applyBorder="1" applyAlignment="1" applyProtection="1">
      <alignment horizontal="left" vertical="center" wrapText="1" indent="1"/>
      <protection/>
    </xf>
    <xf numFmtId="164" fontId="14" fillId="37" borderId="11" xfId="59" applyNumberFormat="1" applyFont="1" applyFill="1" applyBorder="1" applyAlignment="1" applyProtection="1">
      <alignment horizontal="right" vertical="center" wrapText="1"/>
      <protection locked="0"/>
    </xf>
    <xf numFmtId="164" fontId="3" fillId="35" borderId="11" xfId="0" applyNumberFormat="1" applyFont="1" applyFill="1" applyBorder="1" applyAlignment="1">
      <alignment vertical="center" wrapText="1"/>
    </xf>
    <xf numFmtId="0" fontId="14" fillId="10" borderId="11" xfId="59" applyFont="1" applyFill="1" applyBorder="1" applyAlignment="1" applyProtection="1">
      <alignment horizontal="left" vertical="center" wrapText="1" indent="1"/>
      <protection/>
    </xf>
    <xf numFmtId="164" fontId="14" fillId="10" borderId="11" xfId="59" applyNumberFormat="1" applyFont="1" applyFill="1" applyBorder="1" applyAlignment="1" applyProtection="1">
      <alignment horizontal="right" vertical="center" wrapText="1"/>
      <protection locked="0"/>
    </xf>
    <xf numFmtId="164" fontId="6" fillId="0" borderId="0" xfId="59" applyNumberFormat="1" applyFont="1" applyFill="1" applyBorder="1" applyAlignment="1" applyProtection="1">
      <alignment horizontal="center" vertical="center"/>
      <protection/>
    </xf>
    <xf numFmtId="164" fontId="15" fillId="0" borderId="41" xfId="59" applyNumberFormat="1" applyFont="1" applyFill="1" applyBorder="1" applyAlignment="1" applyProtection="1">
      <alignment horizontal="left" vertical="center"/>
      <protection/>
    </xf>
    <xf numFmtId="164" fontId="15" fillId="0" borderId="41" xfId="59" applyNumberFormat="1" applyFont="1" applyFill="1" applyBorder="1" applyAlignment="1" applyProtection="1">
      <alignment horizontal="left"/>
      <protection/>
    </xf>
    <xf numFmtId="164" fontId="7" fillId="0" borderId="63" xfId="0" applyNumberFormat="1" applyFont="1" applyFill="1" applyBorder="1" applyAlignment="1" applyProtection="1">
      <alignment horizontal="center" vertical="center" wrapText="1"/>
      <protection/>
    </xf>
    <xf numFmtId="164" fontId="7" fillId="0" borderId="64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 locked="0"/>
    </xf>
    <xf numFmtId="164" fontId="73" fillId="0" borderId="55" xfId="0" applyNumberFormat="1" applyFont="1" applyFill="1" applyBorder="1" applyAlignment="1" applyProtection="1">
      <alignment horizontal="center" vertical="center" wrapText="1"/>
      <protection/>
    </xf>
    <xf numFmtId="164" fontId="7" fillId="0" borderId="65" xfId="0" applyNumberFormat="1" applyFont="1" applyFill="1" applyBorder="1" applyAlignment="1" applyProtection="1">
      <alignment horizontal="center" vertical="center" wrapText="1"/>
      <protection/>
    </xf>
    <xf numFmtId="164" fontId="7" fillId="0" borderId="66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textRotation="180" wrapText="1"/>
    </xf>
    <xf numFmtId="164" fontId="4" fillId="0" borderId="0" xfId="59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3" xfId="59" applyFont="1" applyFill="1" applyBorder="1" applyAlignment="1">
      <alignment horizontal="center" vertical="center" wrapText="1"/>
      <protection/>
    </xf>
    <xf numFmtId="0" fontId="3" fillId="0" borderId="25" xfId="59" applyFont="1" applyFill="1" applyBorder="1" applyAlignment="1">
      <alignment horizontal="center" vertical="center" wrapText="1"/>
      <protection/>
    </xf>
    <xf numFmtId="0" fontId="3" fillId="0" borderId="19" xfId="59" applyFont="1" applyFill="1" applyBorder="1" applyAlignment="1">
      <alignment horizontal="center" vertical="center" wrapText="1"/>
      <protection/>
    </xf>
    <xf numFmtId="0" fontId="3" fillId="0" borderId="31" xfId="59" applyFont="1" applyFill="1" applyBorder="1" applyAlignment="1">
      <alignment horizontal="center" vertical="center" wrapText="1"/>
      <protection/>
    </xf>
    <xf numFmtId="0" fontId="3" fillId="0" borderId="13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7" fillId="0" borderId="20" xfId="59" applyFont="1" applyFill="1" applyBorder="1" applyAlignment="1" applyProtection="1">
      <alignment horizontal="left"/>
      <protection/>
    </xf>
    <xf numFmtId="0" fontId="7" fillId="0" borderId="21" xfId="59" applyFont="1" applyFill="1" applyBorder="1" applyAlignment="1" applyProtection="1">
      <alignment horizontal="left"/>
      <protection/>
    </xf>
    <xf numFmtId="0" fontId="16" fillId="0" borderId="55" xfId="59" applyFont="1" applyFill="1" applyBorder="1" applyAlignment="1">
      <alignment horizontal="justify" vertical="center" wrapText="1"/>
      <protection/>
    </xf>
    <xf numFmtId="0" fontId="7" fillId="0" borderId="49" xfId="0" applyFont="1" applyFill="1" applyBorder="1" applyAlignment="1" applyProtection="1">
      <alignment horizontal="left" indent="1"/>
      <protection/>
    </xf>
    <xf numFmtId="0" fontId="7" fillId="0" borderId="50" xfId="0" applyFont="1" applyFill="1" applyBorder="1" applyAlignment="1" applyProtection="1">
      <alignment horizontal="left" indent="1"/>
      <protection/>
    </xf>
    <xf numFmtId="0" fontId="7" fillId="0" borderId="48" xfId="0" applyFont="1" applyFill="1" applyBorder="1" applyAlignment="1" applyProtection="1">
      <alignment horizontal="left" indent="1"/>
      <protection/>
    </xf>
    <xf numFmtId="0" fontId="16" fillId="0" borderId="13" xfId="0" applyFont="1" applyFill="1" applyBorder="1" applyAlignment="1" applyProtection="1">
      <alignment horizontal="right" indent="1"/>
      <protection locked="0"/>
    </xf>
    <xf numFmtId="0" fontId="16" fillId="0" borderId="43" xfId="0" applyFont="1" applyFill="1" applyBorder="1" applyAlignment="1" applyProtection="1">
      <alignment horizontal="right" indent="1"/>
      <protection locked="0"/>
    </xf>
    <xf numFmtId="0" fontId="16" fillId="0" borderId="15" xfId="0" applyFont="1" applyFill="1" applyBorder="1" applyAlignment="1" applyProtection="1">
      <alignment horizontal="right" indent="1"/>
      <protection locked="0"/>
    </xf>
    <xf numFmtId="0" fontId="16" fillId="0" borderId="25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21" xfId="0" applyFont="1" applyFill="1" applyBorder="1" applyAlignment="1" applyProtection="1">
      <alignment horizontal="right" indent="1"/>
      <protection/>
    </xf>
    <xf numFmtId="0" fontId="14" fillId="0" borderId="27" xfId="0" applyFont="1" applyFill="1" applyBorder="1" applyAlignment="1" applyProtection="1">
      <alignment horizontal="right" indent="1"/>
      <protection/>
    </xf>
    <xf numFmtId="0" fontId="7" fillId="0" borderId="26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67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16" fillId="0" borderId="57" xfId="0" applyFont="1" applyFill="1" applyBorder="1" applyAlignment="1" applyProtection="1">
      <alignment horizontal="left" indent="1"/>
      <protection locked="0"/>
    </xf>
    <xf numFmtId="0" fontId="16" fillId="0" borderId="69" xfId="0" applyFont="1" applyFill="1" applyBorder="1" applyAlignment="1" applyProtection="1">
      <alignment horizontal="left" indent="1"/>
      <protection locked="0"/>
    </xf>
    <xf numFmtId="0" fontId="16" fillId="0" borderId="70" xfId="0" applyFont="1" applyFill="1" applyBorder="1" applyAlignment="1" applyProtection="1">
      <alignment horizontal="left" indent="1"/>
      <protection locked="0"/>
    </xf>
    <xf numFmtId="0" fontId="16" fillId="0" borderId="45" xfId="0" applyFont="1" applyFill="1" applyBorder="1" applyAlignment="1" applyProtection="1">
      <alignment horizontal="left" indent="1"/>
      <protection locked="0"/>
    </xf>
    <xf numFmtId="0" fontId="16" fillId="0" borderId="46" xfId="0" applyFont="1" applyFill="1" applyBorder="1" applyAlignment="1" applyProtection="1">
      <alignment horizontal="left" indent="1"/>
      <protection locked="0"/>
    </xf>
    <xf numFmtId="0" fontId="16" fillId="0" borderId="71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49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2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164" fontId="7" fillId="0" borderId="64" xfId="0" applyNumberFormat="1" applyFont="1" applyFill="1" applyBorder="1" applyAlignment="1" applyProtection="1">
      <alignment horizontal="center" vertical="center"/>
      <protection/>
    </xf>
    <xf numFmtId="164" fontId="7" fillId="0" borderId="63" xfId="0" applyNumberFormat="1" applyFont="1" applyFill="1" applyBorder="1" applyAlignment="1" applyProtection="1">
      <alignment horizontal="center" vertical="center" wrapText="1"/>
      <protection/>
    </xf>
    <xf numFmtId="164" fontId="7" fillId="0" borderId="64" xfId="0" applyNumberFormat="1" applyFont="1" applyFill="1" applyBorder="1" applyAlignment="1" applyProtection="1">
      <alignment horizontal="center" vertical="center" wrapText="1"/>
      <protection/>
    </xf>
    <xf numFmtId="164" fontId="7" fillId="0" borderId="57" xfId="0" applyNumberFormat="1" applyFont="1" applyFill="1" applyBorder="1" applyAlignment="1" applyProtection="1">
      <alignment horizontal="center" vertical="center"/>
      <protection/>
    </xf>
    <xf numFmtId="164" fontId="7" fillId="0" borderId="69" xfId="0" applyNumberFormat="1" applyFont="1" applyFill="1" applyBorder="1" applyAlignment="1" applyProtection="1">
      <alignment horizontal="center" vertical="center"/>
      <protection/>
    </xf>
    <xf numFmtId="164" fontId="7" fillId="0" borderId="54" xfId="0" applyNumberFormat="1" applyFont="1" applyFill="1" applyBorder="1" applyAlignment="1" applyProtection="1">
      <alignment horizontal="center" vertical="center"/>
      <protection/>
    </xf>
    <xf numFmtId="0" fontId="15" fillId="0" borderId="40" xfId="60" applyFont="1" applyFill="1" applyBorder="1" applyAlignment="1" applyProtection="1">
      <alignment horizontal="left" vertical="center" indent="1"/>
      <protection/>
    </xf>
    <xf numFmtId="0" fontId="15" fillId="0" borderId="50" xfId="60" applyFont="1" applyFill="1" applyBorder="1" applyAlignment="1" applyProtection="1">
      <alignment horizontal="left" vertical="center" indent="1"/>
      <protection/>
    </xf>
    <xf numFmtId="0" fontId="15" fillId="0" borderId="42" xfId="60" applyFont="1" applyFill="1" applyBorder="1" applyAlignment="1" applyProtection="1">
      <alignment horizontal="left" vertical="center" indent="1"/>
      <protection/>
    </xf>
    <xf numFmtId="0" fontId="6" fillId="0" borderId="0" xfId="60" applyFont="1" applyFill="1" applyAlignment="1" applyProtection="1">
      <alignment horizontal="center" wrapText="1"/>
      <protection/>
    </xf>
    <xf numFmtId="0" fontId="6" fillId="0" borderId="0" xfId="60" applyFont="1" applyFill="1" applyAlignment="1" applyProtection="1">
      <alignment horizontal="center"/>
      <protection/>
    </xf>
    <xf numFmtId="0" fontId="8" fillId="0" borderId="0" xfId="60" applyFont="1" applyFill="1" applyAlignment="1" applyProtection="1">
      <alignment horizontal="center" textRotation="180"/>
      <protection locked="0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_KVRENMUNKA" xfId="59"/>
    <cellStyle name="Normál_SEGEDLETEK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1"/>
  <sheetViews>
    <sheetView view="pageLayout" zoomScaleSheetLayoutView="100" workbookViewId="0" topLeftCell="A16">
      <selection activeCell="C43" sqref="C43"/>
    </sheetView>
  </sheetViews>
  <sheetFormatPr defaultColWidth="9.00390625" defaultRowHeight="12.75"/>
  <cols>
    <col min="1" max="1" width="9.50390625" style="304" customWidth="1"/>
    <col min="2" max="2" width="91.625" style="304" customWidth="1"/>
    <col min="3" max="3" width="21.625" style="305" customWidth="1"/>
    <col min="4" max="4" width="9.00390625" style="329" customWidth="1"/>
    <col min="5" max="16384" width="9.375" style="329" customWidth="1"/>
  </cols>
  <sheetData>
    <row r="1" spans="1:3" ht="15.75" customHeight="1">
      <c r="A1" s="501" t="s">
        <v>8</v>
      </c>
      <c r="B1" s="501"/>
      <c r="C1" s="501"/>
    </row>
    <row r="2" spans="1:3" ht="15.75" customHeight="1" thickBot="1">
      <c r="A2" s="502" t="s">
        <v>115</v>
      </c>
      <c r="B2" s="502"/>
      <c r="C2" s="238" t="s">
        <v>288</v>
      </c>
    </row>
    <row r="3" spans="1:3" ht="37.5" customHeight="1" thickBot="1">
      <c r="A3" s="18" t="s">
        <v>59</v>
      </c>
      <c r="B3" s="19" t="s">
        <v>10</v>
      </c>
      <c r="C3" s="31" t="s">
        <v>408</v>
      </c>
    </row>
    <row r="4" spans="1:3" s="330" customFormat="1" ht="12" customHeight="1" thickBot="1">
      <c r="A4" s="326">
        <v>1</v>
      </c>
      <c r="B4" s="327">
        <v>2</v>
      </c>
      <c r="C4" s="328">
        <v>3</v>
      </c>
    </row>
    <row r="5" spans="1:3" s="331" customFormat="1" ht="12" customHeight="1" thickBot="1">
      <c r="A5" s="15" t="s">
        <v>11</v>
      </c>
      <c r="B5" s="16" t="s">
        <v>234</v>
      </c>
      <c r="C5" s="230">
        <f>+C6+C7+C8+C9+C10</f>
        <v>0</v>
      </c>
    </row>
    <row r="6" spans="1:3" s="331" customFormat="1" ht="12" customHeight="1">
      <c r="A6" s="12" t="s">
        <v>80</v>
      </c>
      <c r="B6" s="382" t="s">
        <v>235</v>
      </c>
      <c r="C6" s="233"/>
    </row>
    <row r="7" spans="1:3" s="331" customFormat="1" ht="12" customHeight="1">
      <c r="A7" s="11" t="s">
        <v>81</v>
      </c>
      <c r="B7" s="227" t="s">
        <v>236</v>
      </c>
      <c r="C7" s="232"/>
    </row>
    <row r="8" spans="1:3" s="331" customFormat="1" ht="12" customHeight="1">
      <c r="A8" s="11" t="s">
        <v>82</v>
      </c>
      <c r="B8" s="227" t="s">
        <v>237</v>
      </c>
      <c r="C8" s="232"/>
    </row>
    <row r="9" spans="1:3" s="331" customFormat="1" ht="12" customHeight="1">
      <c r="A9" s="11" t="s">
        <v>83</v>
      </c>
      <c r="B9" s="227" t="s">
        <v>238</v>
      </c>
      <c r="C9" s="232"/>
    </row>
    <row r="10" spans="1:3" s="331" customFormat="1" ht="12" customHeight="1" thickBot="1">
      <c r="A10" s="11" t="s">
        <v>114</v>
      </c>
      <c r="B10" s="227" t="s">
        <v>239</v>
      </c>
      <c r="C10" s="232"/>
    </row>
    <row r="11" spans="1:3" s="331" customFormat="1" ht="12" customHeight="1" thickBot="1">
      <c r="A11" s="15" t="s">
        <v>12</v>
      </c>
      <c r="B11" s="226" t="s">
        <v>187</v>
      </c>
      <c r="C11" s="362">
        <v>181932000</v>
      </c>
    </row>
    <row r="12" spans="1:3" s="331" customFormat="1" ht="12" customHeight="1" thickBot="1">
      <c r="A12" s="15" t="s">
        <v>13</v>
      </c>
      <c r="B12" s="16" t="s">
        <v>199</v>
      </c>
      <c r="C12" s="362">
        <v>2244000</v>
      </c>
    </row>
    <row r="13" spans="1:3" s="331" customFormat="1" ht="12" customHeight="1" thickBot="1">
      <c r="A13" s="15" t="s">
        <v>121</v>
      </c>
      <c r="B13" s="226" t="s">
        <v>240</v>
      </c>
      <c r="C13" s="383">
        <v>30222000</v>
      </c>
    </row>
    <row r="14" spans="1:3" s="331" customFormat="1" ht="12" customHeight="1" thickBot="1">
      <c r="A14" s="15" t="s">
        <v>15</v>
      </c>
      <c r="B14" s="226" t="s">
        <v>5</v>
      </c>
      <c r="C14" s="362"/>
    </row>
    <row r="15" spans="1:3" s="331" customFormat="1" ht="12" customHeight="1" thickBot="1">
      <c r="A15" s="15" t="s">
        <v>16</v>
      </c>
      <c r="B15" s="226" t="s">
        <v>188</v>
      </c>
      <c r="C15" s="362"/>
    </row>
    <row r="16" spans="1:3" s="331" customFormat="1" ht="12" customHeight="1" thickBot="1">
      <c r="A16" s="15" t="s">
        <v>123</v>
      </c>
      <c r="B16" s="226" t="s">
        <v>222</v>
      </c>
      <c r="C16" s="362"/>
    </row>
    <row r="17" spans="1:3" s="331" customFormat="1" ht="12" customHeight="1" thickBot="1">
      <c r="A17" s="15" t="s">
        <v>18</v>
      </c>
      <c r="B17" s="16" t="s">
        <v>241</v>
      </c>
      <c r="C17" s="236">
        <f>+C5+C11+C12+C13+C14+C15+C16</f>
        <v>214398000</v>
      </c>
    </row>
    <row r="18" spans="1:3" s="331" customFormat="1" ht="12" customHeight="1" thickBot="1">
      <c r="A18" s="15" t="s">
        <v>19</v>
      </c>
      <c r="B18" s="226" t="s">
        <v>242</v>
      </c>
      <c r="C18" s="230">
        <f>SUM(C19:C23)</f>
        <v>11683883</v>
      </c>
    </row>
    <row r="19" spans="1:3" s="331" customFormat="1" ht="12" customHeight="1">
      <c r="A19" s="11" t="s">
        <v>225</v>
      </c>
      <c r="B19" s="227" t="s">
        <v>245</v>
      </c>
      <c r="C19" s="235"/>
    </row>
    <row r="20" spans="1:3" s="331" customFormat="1" ht="12" customHeight="1">
      <c r="A20" s="11" t="s">
        <v>226</v>
      </c>
      <c r="B20" s="227" t="s">
        <v>246</v>
      </c>
      <c r="C20" s="235"/>
    </row>
    <row r="21" spans="1:3" s="331" customFormat="1" ht="12" customHeight="1">
      <c r="A21" s="11" t="s">
        <v>227</v>
      </c>
      <c r="B21" s="227" t="s">
        <v>247</v>
      </c>
      <c r="C21" s="235">
        <v>11683883</v>
      </c>
    </row>
    <row r="22" spans="1:3" s="331" customFormat="1" ht="12" customHeight="1">
      <c r="A22" s="11" t="s">
        <v>243</v>
      </c>
      <c r="B22" s="227" t="s">
        <v>248</v>
      </c>
      <c r="C22" s="235"/>
    </row>
    <row r="23" spans="1:3" s="331" customFormat="1" ht="12" customHeight="1" thickBot="1">
      <c r="A23" s="11" t="s">
        <v>244</v>
      </c>
      <c r="B23" s="227" t="s">
        <v>184</v>
      </c>
      <c r="C23" s="235"/>
    </row>
    <row r="24" spans="1:3" s="331" customFormat="1" ht="13.5" customHeight="1" thickBot="1">
      <c r="A24" s="15" t="s">
        <v>20</v>
      </c>
      <c r="B24" s="226" t="s">
        <v>185</v>
      </c>
      <c r="C24" s="362"/>
    </row>
    <row r="25" spans="1:3" s="331" customFormat="1" ht="15.75" customHeight="1" thickBot="1">
      <c r="A25" s="15" t="s">
        <v>21</v>
      </c>
      <c r="B25" s="335" t="s">
        <v>249</v>
      </c>
      <c r="C25" s="236">
        <f>+C18+C24</f>
        <v>11683883</v>
      </c>
    </row>
    <row r="26" spans="1:3" s="331" customFormat="1" ht="16.5" customHeight="1" thickBot="1">
      <c r="A26" s="15" t="s">
        <v>22</v>
      </c>
      <c r="B26" s="336" t="s">
        <v>260</v>
      </c>
      <c r="C26" s="236">
        <f>+C17+C25</f>
        <v>226081883</v>
      </c>
    </row>
    <row r="27" spans="1:3" s="331" customFormat="1" ht="27" customHeight="1">
      <c r="A27" s="2"/>
      <c r="B27" s="3"/>
      <c r="C27" s="237"/>
    </row>
    <row r="28" spans="1:3" ht="16.5" customHeight="1">
      <c r="A28" s="501" t="s">
        <v>39</v>
      </c>
      <c r="B28" s="501"/>
      <c r="C28" s="501"/>
    </row>
    <row r="29" spans="1:3" s="337" customFormat="1" ht="16.5" customHeight="1" thickBot="1">
      <c r="A29" s="503" t="s">
        <v>116</v>
      </c>
      <c r="B29" s="503"/>
      <c r="C29" s="114" t="str">
        <f>C2</f>
        <v>Forintban!</v>
      </c>
    </row>
    <row r="30" spans="1:3" ht="37.5" customHeight="1" thickBot="1">
      <c r="A30" s="18" t="s">
        <v>59</v>
      </c>
      <c r="B30" s="19" t="s">
        <v>40</v>
      </c>
      <c r="C30" s="31" t="str">
        <f>+C3</f>
        <v>2021. évi előirányzat</v>
      </c>
    </row>
    <row r="31" spans="1:3" s="330" customFormat="1" ht="12" customHeight="1" thickBot="1">
      <c r="A31" s="27">
        <v>1</v>
      </c>
      <c r="B31" s="28">
        <v>2</v>
      </c>
      <c r="C31" s="29">
        <v>3</v>
      </c>
    </row>
    <row r="32" spans="1:3" ht="12" customHeight="1" thickBot="1">
      <c r="A32" s="17" t="s">
        <v>11</v>
      </c>
      <c r="B32" s="26" t="s">
        <v>267</v>
      </c>
      <c r="C32" s="229">
        <f>SUM(C33:C38)</f>
        <v>223837883</v>
      </c>
    </row>
    <row r="33" spans="1:3" ht="12" customHeight="1">
      <c r="A33" s="13" t="s">
        <v>80</v>
      </c>
      <c r="B33" s="7" t="s">
        <v>41</v>
      </c>
      <c r="C33" s="231">
        <v>95520000</v>
      </c>
    </row>
    <row r="34" spans="1:3" ht="12" customHeight="1">
      <c r="A34" s="11" t="s">
        <v>81</v>
      </c>
      <c r="B34" s="5" t="s">
        <v>124</v>
      </c>
      <c r="C34" s="232">
        <v>14065000</v>
      </c>
    </row>
    <row r="35" spans="1:3" ht="12" customHeight="1">
      <c r="A35" s="11" t="s">
        <v>82</v>
      </c>
      <c r="B35" s="5" t="s">
        <v>105</v>
      </c>
      <c r="C35" s="234">
        <v>98017000</v>
      </c>
    </row>
    <row r="36" spans="1:3" ht="12" customHeight="1">
      <c r="A36" s="11" t="s">
        <v>83</v>
      </c>
      <c r="B36" s="8" t="s">
        <v>125</v>
      </c>
      <c r="C36" s="234"/>
    </row>
    <row r="37" spans="1:3" ht="12" customHeight="1">
      <c r="A37" s="11" t="s">
        <v>114</v>
      </c>
      <c r="B37" s="5" t="s">
        <v>126</v>
      </c>
      <c r="C37" s="234">
        <v>6971000</v>
      </c>
    </row>
    <row r="38" spans="1:3" ht="12" customHeight="1">
      <c r="A38" s="11" t="s">
        <v>84</v>
      </c>
      <c r="B38" s="5" t="s">
        <v>42</v>
      </c>
      <c r="C38" s="234">
        <f>C39+C40</f>
        <v>9264883</v>
      </c>
    </row>
    <row r="39" spans="1:3" ht="12" customHeight="1">
      <c r="A39" s="11" t="s">
        <v>85</v>
      </c>
      <c r="B39" s="5" t="s">
        <v>268</v>
      </c>
      <c r="C39" s="234"/>
    </row>
    <row r="40" spans="1:3" ht="12" customHeight="1" thickBot="1">
      <c r="A40" s="11" t="s">
        <v>93</v>
      </c>
      <c r="B40" s="14" t="s">
        <v>269</v>
      </c>
      <c r="C40" s="234">
        <v>9264883</v>
      </c>
    </row>
    <row r="41" spans="1:3" ht="12" customHeight="1" thickBot="1">
      <c r="A41" s="15" t="s">
        <v>12</v>
      </c>
      <c r="B41" s="25" t="s">
        <v>251</v>
      </c>
      <c r="C41" s="230">
        <f>+C42+C43+C44</f>
        <v>2244000</v>
      </c>
    </row>
    <row r="42" spans="1:3" ht="12" customHeight="1">
      <c r="A42" s="12" t="s">
        <v>86</v>
      </c>
      <c r="B42" s="5" t="s">
        <v>147</v>
      </c>
      <c r="C42" s="233">
        <v>2244000</v>
      </c>
    </row>
    <row r="43" spans="1:3" ht="12" customHeight="1">
      <c r="A43" s="12" t="s">
        <v>87</v>
      </c>
      <c r="B43" s="9" t="s">
        <v>127</v>
      </c>
      <c r="C43" s="232"/>
    </row>
    <row r="44" spans="1:3" ht="12" customHeight="1" thickBot="1">
      <c r="A44" s="12" t="s">
        <v>88</v>
      </c>
      <c r="B44" s="228" t="s">
        <v>148</v>
      </c>
      <c r="C44" s="204"/>
    </row>
    <row r="45" spans="1:3" ht="12" customHeight="1" thickBot="1">
      <c r="A45" s="15" t="s">
        <v>13</v>
      </c>
      <c r="B45" s="111" t="s">
        <v>270</v>
      </c>
      <c r="C45" s="230">
        <f>+C32+C41</f>
        <v>226081883</v>
      </c>
    </row>
    <row r="46" spans="1:3" ht="12" customHeight="1" thickBot="1">
      <c r="A46" s="15" t="s">
        <v>14</v>
      </c>
      <c r="B46" s="111" t="s">
        <v>271</v>
      </c>
      <c r="C46" s="230">
        <f>+C47+C48+C49+C50</f>
        <v>0</v>
      </c>
    </row>
    <row r="47" spans="1:3" ht="12" customHeight="1">
      <c r="A47" s="13" t="s">
        <v>170</v>
      </c>
      <c r="B47" s="7" t="s">
        <v>252</v>
      </c>
      <c r="C47" s="390"/>
    </row>
    <row r="48" spans="1:3" ht="12" customHeight="1">
      <c r="A48" s="11" t="s">
        <v>171</v>
      </c>
      <c r="B48" s="5" t="s">
        <v>253</v>
      </c>
      <c r="C48" s="206"/>
    </row>
    <row r="49" spans="1:3" ht="12" customHeight="1">
      <c r="A49" s="11" t="s">
        <v>172</v>
      </c>
      <c r="B49" s="5" t="s">
        <v>273</v>
      </c>
      <c r="C49" s="206"/>
    </row>
    <row r="50" spans="1:3" ht="12" customHeight="1" thickBot="1">
      <c r="A50" s="10" t="s">
        <v>272</v>
      </c>
      <c r="B50" s="4" t="s">
        <v>274</v>
      </c>
      <c r="C50" s="206"/>
    </row>
    <row r="51" spans="1:3" s="331" customFormat="1" ht="12.75" customHeight="1" thickBot="1">
      <c r="A51" s="15" t="s">
        <v>15</v>
      </c>
      <c r="B51" s="385" t="s">
        <v>275</v>
      </c>
      <c r="C51" s="230">
        <f>+C45+C46</f>
        <v>226081883</v>
      </c>
    </row>
    <row r="52" ht="7.5" customHeight="1"/>
  </sheetData>
  <sheetProtection/>
  <mergeCells count="4">
    <mergeCell ref="A1:C1"/>
    <mergeCell ref="A2:B2"/>
    <mergeCell ref="A29:B29"/>
    <mergeCell ref="A28:C2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ESZGY Társulás
2021. ÉVI KÖLTSÉGVETÉSÉNEK PÉNZÜGYI MÉRLEGE&amp;10
&amp;R&amp;"Times New Roman CE,Félkövér dőlt"&amp;11 1. melléklet a ........./2021. (.......) Társulási határozathoz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59"/>
  <sheetViews>
    <sheetView workbookViewId="0" topLeftCell="A1">
      <selection activeCell="C48" sqref="C48"/>
    </sheetView>
  </sheetViews>
  <sheetFormatPr defaultColWidth="9.00390625" defaultRowHeight="12.75"/>
  <cols>
    <col min="1" max="1" width="13.875" style="199" customWidth="1"/>
    <col min="2" max="2" width="66.50390625" style="200" customWidth="1"/>
    <col min="3" max="3" width="16.375" style="200" customWidth="1"/>
    <col min="4" max="4" width="2.375" style="200" customWidth="1"/>
    <col min="5" max="5" width="16.00390625" style="200" customWidth="1"/>
    <col min="6" max="6" width="3.125" style="200" customWidth="1"/>
    <col min="7" max="16384" width="9.375" style="200" customWidth="1"/>
  </cols>
  <sheetData>
    <row r="1" spans="1:5" s="179" customFormat="1" ht="21" customHeight="1" thickBot="1">
      <c r="A1" s="178"/>
      <c r="B1" s="180"/>
      <c r="C1" s="407" t="str">
        <f>+CONCATENATE("9. melléklet a ……/",LEFT('1.1.sz.mell.'!C3,4),". (….) Társulási határozathoz")</f>
        <v>9. melléklet a ……/2021. (….) Társulási határozathoz</v>
      </c>
      <c r="E1" s="407" t="str">
        <f>+CONCATENATE("9. melléklet a ……/",LEFT('1.1.sz.mell.'!E3,4),". (….) Társulási határozathoz")</f>
        <v>9. melléklet a ……/. (….) Társulási határozathoz</v>
      </c>
    </row>
    <row r="2" spans="1:5" s="357" customFormat="1" ht="33" customHeight="1">
      <c r="A2" s="324" t="s">
        <v>140</v>
      </c>
      <c r="B2" s="401" t="s">
        <v>387</v>
      </c>
      <c r="C2" s="299" t="s">
        <v>50</v>
      </c>
      <c r="E2" s="299" t="s">
        <v>50</v>
      </c>
    </row>
    <row r="3" spans="1:5" s="357" customFormat="1" ht="24.75" thickBot="1">
      <c r="A3" s="350" t="s">
        <v>139</v>
      </c>
      <c r="B3" s="402"/>
      <c r="C3" s="404" t="s">
        <v>409</v>
      </c>
      <c r="E3" s="404" t="s">
        <v>395</v>
      </c>
    </row>
    <row r="4" spans="1:5" s="358" customFormat="1" ht="15.75" customHeight="1" thickBot="1">
      <c r="A4" s="182"/>
      <c r="B4" s="182"/>
      <c r="C4" s="183" t="str">
        <f>'8. sz. mell'!C4</f>
        <v>Forintban!</v>
      </c>
      <c r="E4" s="183">
        <f>'8. sz. mell'!E4</f>
        <v>0</v>
      </c>
    </row>
    <row r="5" spans="1:5" ht="13.5" thickBot="1">
      <c r="A5" s="325" t="s">
        <v>141</v>
      </c>
      <c r="B5" s="184" t="s">
        <v>287</v>
      </c>
      <c r="C5" s="185" t="s">
        <v>46</v>
      </c>
      <c r="E5" s="185" t="s">
        <v>46</v>
      </c>
    </row>
    <row r="6" spans="1:5" s="359" customFormat="1" ht="12.75" customHeight="1" thickBot="1">
      <c r="A6" s="159">
        <v>1</v>
      </c>
      <c r="B6" s="160">
        <v>2</v>
      </c>
      <c r="C6" s="161">
        <v>3</v>
      </c>
      <c r="E6" s="161">
        <v>3</v>
      </c>
    </row>
    <row r="7" spans="1:5" s="359" customFormat="1" ht="15.75" customHeight="1" thickBot="1">
      <c r="A7" s="186"/>
      <c r="B7" s="187" t="s">
        <v>47</v>
      </c>
      <c r="C7" s="188"/>
      <c r="E7" s="188"/>
    </row>
    <row r="8" spans="1:5" s="300" customFormat="1" ht="12" customHeight="1" thickBot="1">
      <c r="A8" s="159" t="s">
        <v>11</v>
      </c>
      <c r="B8" s="189" t="s">
        <v>213</v>
      </c>
      <c r="C8" s="248">
        <f>SUM(C9:C18)</f>
        <v>28129000</v>
      </c>
      <c r="E8" s="248">
        <f>SUM(E9:E18)</f>
        <v>9185380</v>
      </c>
    </row>
    <row r="9" spans="1:5" s="300" customFormat="1" ht="12" customHeight="1">
      <c r="A9" s="351" t="s">
        <v>80</v>
      </c>
      <c r="B9" s="7" t="s">
        <v>173</v>
      </c>
      <c r="C9" s="290"/>
      <c r="E9" s="290"/>
    </row>
    <row r="10" spans="1:5" s="300" customFormat="1" ht="12" customHeight="1">
      <c r="A10" s="352" t="s">
        <v>81</v>
      </c>
      <c r="B10" s="5" t="s">
        <v>174</v>
      </c>
      <c r="C10" s="246">
        <v>726000</v>
      </c>
      <c r="E10" s="246">
        <v>726000</v>
      </c>
    </row>
    <row r="11" spans="1:5" s="300" customFormat="1" ht="12" customHeight="1">
      <c r="A11" s="352" t="s">
        <v>82</v>
      </c>
      <c r="B11" s="5" t="s">
        <v>175</v>
      </c>
      <c r="C11" s="246">
        <v>84000</v>
      </c>
      <c r="E11" s="246">
        <v>130000</v>
      </c>
    </row>
    <row r="12" spans="1:5" s="300" customFormat="1" ht="12" customHeight="1">
      <c r="A12" s="352" t="s">
        <v>83</v>
      </c>
      <c r="B12" s="5" t="s">
        <v>176</v>
      </c>
      <c r="C12" s="246"/>
      <c r="E12" s="246"/>
    </row>
    <row r="13" spans="1:5" s="300" customFormat="1" ht="12" customHeight="1">
      <c r="A13" s="352" t="s">
        <v>114</v>
      </c>
      <c r="B13" s="5" t="s">
        <v>177</v>
      </c>
      <c r="C13" s="246">
        <v>17800000</v>
      </c>
      <c r="E13" s="246">
        <v>15380</v>
      </c>
    </row>
    <row r="14" spans="1:5" s="300" customFormat="1" ht="12" customHeight="1">
      <c r="A14" s="352" t="s">
        <v>84</v>
      </c>
      <c r="B14" s="5" t="s">
        <v>214</v>
      </c>
      <c r="C14" s="246">
        <v>4215000</v>
      </c>
      <c r="E14" s="246">
        <v>3510000</v>
      </c>
    </row>
    <row r="15" spans="1:5" s="300" customFormat="1" ht="12" customHeight="1">
      <c r="A15" s="352" t="s">
        <v>85</v>
      </c>
      <c r="B15" s="4" t="s">
        <v>215</v>
      </c>
      <c r="C15" s="246">
        <v>5300000</v>
      </c>
      <c r="E15" s="246">
        <v>4800000</v>
      </c>
    </row>
    <row r="16" spans="1:5" s="300" customFormat="1" ht="12" customHeight="1">
      <c r="A16" s="352" t="s">
        <v>93</v>
      </c>
      <c r="B16" s="5" t="s">
        <v>178</v>
      </c>
      <c r="C16" s="291"/>
      <c r="E16" s="291"/>
    </row>
    <row r="17" spans="1:5" s="360" customFormat="1" ht="12" customHeight="1">
      <c r="A17" s="352" t="s">
        <v>94</v>
      </c>
      <c r="B17" s="5" t="s">
        <v>179</v>
      </c>
      <c r="C17" s="246"/>
      <c r="E17" s="246"/>
    </row>
    <row r="18" spans="1:5" s="360" customFormat="1" ht="12" customHeight="1" thickBot="1">
      <c r="A18" s="352" t="s">
        <v>95</v>
      </c>
      <c r="B18" s="4" t="s">
        <v>180</v>
      </c>
      <c r="C18" s="247">
        <v>4000</v>
      </c>
      <c r="E18" s="247">
        <v>4000</v>
      </c>
    </row>
    <row r="19" spans="1:5" s="300" customFormat="1" ht="12" customHeight="1" thickBot="1">
      <c r="A19" s="159" t="s">
        <v>12</v>
      </c>
      <c r="B19" s="189" t="s">
        <v>216</v>
      </c>
      <c r="C19" s="248">
        <f>SUM(C20:C22)</f>
        <v>44814000</v>
      </c>
      <c r="E19" s="248">
        <f>SUM(E20:E22)</f>
        <v>39186000</v>
      </c>
    </row>
    <row r="20" spans="1:5" s="360" customFormat="1" ht="12" customHeight="1">
      <c r="A20" s="352" t="s">
        <v>86</v>
      </c>
      <c r="B20" s="6" t="s">
        <v>169</v>
      </c>
      <c r="C20" s="246"/>
      <c r="E20" s="246"/>
    </row>
    <row r="21" spans="1:5" s="360" customFormat="1" ht="12" customHeight="1">
      <c r="A21" s="352" t="s">
        <v>87</v>
      </c>
      <c r="B21" s="5" t="s">
        <v>217</v>
      </c>
      <c r="C21" s="246"/>
      <c r="E21" s="246"/>
    </row>
    <row r="22" spans="1:5" s="360" customFormat="1" ht="12" customHeight="1">
      <c r="A22" s="352" t="s">
        <v>88</v>
      </c>
      <c r="B22" s="5" t="s">
        <v>218</v>
      </c>
      <c r="C22" s="246">
        <v>44814000</v>
      </c>
      <c r="E22" s="246">
        <v>39186000</v>
      </c>
    </row>
    <row r="23" spans="1:5" s="360" customFormat="1" ht="12" customHeight="1" thickBot="1">
      <c r="A23" s="352" t="s">
        <v>89</v>
      </c>
      <c r="B23" s="5" t="s">
        <v>279</v>
      </c>
      <c r="C23" s="246"/>
      <c r="E23" s="246"/>
    </row>
    <row r="24" spans="1:5" s="360" customFormat="1" ht="12" customHeight="1" thickBot="1">
      <c r="A24" s="162" t="s">
        <v>13</v>
      </c>
      <c r="B24" s="111" t="s">
        <v>122</v>
      </c>
      <c r="C24" s="274"/>
      <c r="E24" s="274"/>
    </row>
    <row r="25" spans="1:5" s="360" customFormat="1" ht="12" customHeight="1" thickBot="1">
      <c r="A25" s="162" t="s">
        <v>14</v>
      </c>
      <c r="B25" s="111" t="s">
        <v>219</v>
      </c>
      <c r="C25" s="248">
        <f>+C26+C27</f>
        <v>0</v>
      </c>
      <c r="E25" s="248">
        <f>+E26+E27</f>
        <v>0</v>
      </c>
    </row>
    <row r="26" spans="1:5" s="360" customFormat="1" ht="12" customHeight="1">
      <c r="A26" s="353" t="s">
        <v>170</v>
      </c>
      <c r="B26" s="354" t="s">
        <v>217</v>
      </c>
      <c r="C26" s="71"/>
      <c r="E26" s="71"/>
    </row>
    <row r="27" spans="1:5" s="360" customFormat="1" ht="12" customHeight="1">
      <c r="A27" s="353" t="s">
        <v>171</v>
      </c>
      <c r="B27" s="355" t="s">
        <v>220</v>
      </c>
      <c r="C27" s="249"/>
      <c r="E27" s="249"/>
    </row>
    <row r="28" spans="1:5" s="360" customFormat="1" ht="12" customHeight="1" thickBot="1">
      <c r="A28" s="352" t="s">
        <v>172</v>
      </c>
      <c r="B28" s="356" t="s">
        <v>280</v>
      </c>
      <c r="C28" s="74"/>
      <c r="E28" s="74"/>
    </row>
    <row r="29" spans="1:5" s="360" customFormat="1" ht="12" customHeight="1" thickBot="1">
      <c r="A29" s="162" t="s">
        <v>15</v>
      </c>
      <c r="B29" s="111" t="s">
        <v>221</v>
      </c>
      <c r="C29" s="248">
        <f>+C30+C31+C32</f>
        <v>0</v>
      </c>
      <c r="E29" s="248">
        <f>+E30+E31+E32</f>
        <v>0</v>
      </c>
    </row>
    <row r="30" spans="1:5" s="360" customFormat="1" ht="12" customHeight="1">
      <c r="A30" s="353" t="s">
        <v>77</v>
      </c>
      <c r="B30" s="354" t="s">
        <v>181</v>
      </c>
      <c r="C30" s="71"/>
      <c r="E30" s="71"/>
    </row>
    <row r="31" spans="1:5" s="360" customFormat="1" ht="12" customHeight="1">
      <c r="A31" s="353" t="s">
        <v>78</v>
      </c>
      <c r="B31" s="355" t="s">
        <v>182</v>
      </c>
      <c r="C31" s="249"/>
      <c r="E31" s="249"/>
    </row>
    <row r="32" spans="1:5" s="360" customFormat="1" ht="12" customHeight="1" thickBot="1">
      <c r="A32" s="352" t="s">
        <v>79</v>
      </c>
      <c r="B32" s="116" t="s">
        <v>183</v>
      </c>
      <c r="C32" s="74"/>
      <c r="E32" s="74"/>
    </row>
    <row r="33" spans="1:5" s="300" customFormat="1" ht="12" customHeight="1" thickBot="1">
      <c r="A33" s="162" t="s">
        <v>16</v>
      </c>
      <c r="B33" s="111" t="s">
        <v>188</v>
      </c>
      <c r="C33" s="274"/>
      <c r="E33" s="274"/>
    </row>
    <row r="34" spans="1:5" s="300" customFormat="1" ht="12" customHeight="1" thickBot="1">
      <c r="A34" s="162" t="s">
        <v>17</v>
      </c>
      <c r="B34" s="111" t="s">
        <v>222</v>
      </c>
      <c r="C34" s="292"/>
      <c r="E34" s="292"/>
    </row>
    <row r="35" spans="1:5" s="300" customFormat="1" ht="12" customHeight="1" thickBot="1">
      <c r="A35" s="159" t="s">
        <v>18</v>
      </c>
      <c r="B35" s="111" t="s">
        <v>223</v>
      </c>
      <c r="C35" s="293">
        <f>+C8+C19+C24+C25+C29+C33+C34</f>
        <v>72943000</v>
      </c>
      <c r="E35" s="293">
        <f>+E8+E19+E24+E25+E29+E33+E34</f>
        <v>48371380</v>
      </c>
    </row>
    <row r="36" spans="1:5" s="300" customFormat="1" ht="12" customHeight="1" thickBot="1">
      <c r="A36" s="190" t="s">
        <v>19</v>
      </c>
      <c r="B36" s="111" t="s">
        <v>224</v>
      </c>
      <c r="C36" s="293">
        <f>+C37+C38+C39</f>
        <v>139202000</v>
      </c>
      <c r="E36" s="293">
        <f>+E37+E38+E39</f>
        <v>131048000</v>
      </c>
    </row>
    <row r="37" spans="1:5" s="300" customFormat="1" ht="12" customHeight="1">
      <c r="A37" s="353" t="s">
        <v>225</v>
      </c>
      <c r="B37" s="354" t="s">
        <v>153</v>
      </c>
      <c r="C37" s="71">
        <v>2419000</v>
      </c>
      <c r="E37" s="71">
        <v>1612000</v>
      </c>
    </row>
    <row r="38" spans="1:5" s="300" customFormat="1" ht="12" customHeight="1">
      <c r="A38" s="353" t="s">
        <v>226</v>
      </c>
      <c r="B38" s="355" t="s">
        <v>2</v>
      </c>
      <c r="C38" s="249"/>
      <c r="E38" s="249"/>
    </row>
    <row r="39" spans="1:5" s="360" customFormat="1" ht="12" customHeight="1" thickBot="1">
      <c r="A39" s="352" t="s">
        <v>227</v>
      </c>
      <c r="B39" s="116" t="s">
        <v>228</v>
      </c>
      <c r="C39" s="74">
        <v>136783000</v>
      </c>
      <c r="E39" s="74">
        <v>129436000</v>
      </c>
    </row>
    <row r="40" spans="1:5" s="360" customFormat="1" ht="15" customHeight="1" thickBot="1">
      <c r="A40" s="190" t="s">
        <v>20</v>
      </c>
      <c r="B40" s="191" t="s">
        <v>229</v>
      </c>
      <c r="C40" s="296">
        <f>+C35+C36</f>
        <v>212145000</v>
      </c>
      <c r="E40" s="296">
        <f>+E35+E36</f>
        <v>179419380</v>
      </c>
    </row>
    <row r="41" spans="1:5" s="360" customFormat="1" ht="15" customHeight="1">
      <c r="A41" s="192"/>
      <c r="B41" s="193"/>
      <c r="C41" s="294"/>
      <c r="E41" s="294"/>
    </row>
    <row r="42" spans="1:5" ht="13.5" thickBot="1">
      <c r="A42" s="194"/>
      <c r="B42" s="195"/>
      <c r="C42" s="295"/>
      <c r="E42" s="295"/>
    </row>
    <row r="43" spans="1:5" s="359" customFormat="1" ht="16.5" customHeight="1" thickBot="1">
      <c r="A43" s="196"/>
      <c r="B43" s="197" t="s">
        <v>48</v>
      </c>
      <c r="C43" s="296"/>
      <c r="E43" s="296"/>
    </row>
    <row r="44" spans="1:5" s="361" customFormat="1" ht="12" customHeight="1" thickBot="1">
      <c r="A44" s="162" t="s">
        <v>11</v>
      </c>
      <c r="B44" s="111" t="s">
        <v>281</v>
      </c>
      <c r="C44" s="248">
        <f>SUM(C45:C50)</f>
        <v>209901000</v>
      </c>
      <c r="E44" s="248">
        <f>SUM(E45:E50)</f>
        <v>191798000</v>
      </c>
    </row>
    <row r="45" spans="1:5" ht="12" customHeight="1">
      <c r="A45" s="352" t="s">
        <v>80</v>
      </c>
      <c r="B45" s="6" t="s">
        <v>41</v>
      </c>
      <c r="C45" s="71">
        <v>95520000</v>
      </c>
      <c r="E45" s="71">
        <v>90577000</v>
      </c>
    </row>
    <row r="46" spans="1:5" ht="12" customHeight="1">
      <c r="A46" s="352" t="s">
        <v>81</v>
      </c>
      <c r="B46" s="5" t="s">
        <v>124</v>
      </c>
      <c r="C46" s="73">
        <v>14065000</v>
      </c>
      <c r="E46" s="73">
        <v>15663000</v>
      </c>
    </row>
    <row r="47" spans="1:5" ht="12" customHeight="1">
      <c r="A47" s="352" t="s">
        <v>82</v>
      </c>
      <c r="B47" s="5" t="s">
        <v>105</v>
      </c>
      <c r="C47" s="73">
        <v>97897000</v>
      </c>
      <c r="E47" s="73">
        <v>83946000</v>
      </c>
    </row>
    <row r="48" spans="1:5" ht="12" customHeight="1">
      <c r="A48" s="352" t="s">
        <v>83</v>
      </c>
      <c r="B48" s="5" t="s">
        <v>125</v>
      </c>
      <c r="C48" s="73"/>
      <c r="E48" s="73"/>
    </row>
    <row r="49" spans="1:5" ht="12" customHeight="1">
      <c r="A49" s="352" t="s">
        <v>114</v>
      </c>
      <c r="B49" s="5" t="s">
        <v>126</v>
      </c>
      <c r="C49" s="73">
        <v>2419000</v>
      </c>
      <c r="E49" s="73">
        <v>1612000</v>
      </c>
    </row>
    <row r="50" spans="1:5" ht="12" customHeight="1" thickBot="1">
      <c r="A50" s="352" t="s">
        <v>84</v>
      </c>
      <c r="B50" s="5" t="s">
        <v>42</v>
      </c>
      <c r="C50" s="73"/>
      <c r="E50" s="73"/>
    </row>
    <row r="51" spans="1:5" ht="12" customHeight="1" thickBot="1">
      <c r="A51" s="162" t="s">
        <v>12</v>
      </c>
      <c r="B51" s="111" t="s">
        <v>230</v>
      </c>
      <c r="C51" s="248">
        <f>SUM(C52:C54)</f>
        <v>2244000</v>
      </c>
      <c r="E51" s="248">
        <f>SUM(E52:E54)</f>
        <v>2986000</v>
      </c>
    </row>
    <row r="52" spans="1:5" s="361" customFormat="1" ht="12" customHeight="1">
      <c r="A52" s="352" t="s">
        <v>86</v>
      </c>
      <c r="B52" s="6" t="s">
        <v>147</v>
      </c>
      <c r="C52" s="71">
        <v>2244000</v>
      </c>
      <c r="E52" s="71">
        <v>2986000</v>
      </c>
    </row>
    <row r="53" spans="1:5" ht="12" customHeight="1">
      <c r="A53" s="352" t="s">
        <v>87</v>
      </c>
      <c r="B53" s="5" t="s">
        <v>127</v>
      </c>
      <c r="C53" s="73"/>
      <c r="E53" s="73"/>
    </row>
    <row r="54" spans="1:5" ht="12" customHeight="1">
      <c r="A54" s="352" t="s">
        <v>88</v>
      </c>
      <c r="B54" s="5" t="s">
        <v>49</v>
      </c>
      <c r="C54" s="73"/>
      <c r="E54" s="73"/>
    </row>
    <row r="55" spans="1:5" ht="12" customHeight="1" thickBot="1">
      <c r="A55" s="352" t="s">
        <v>89</v>
      </c>
      <c r="B55" s="5" t="s">
        <v>3</v>
      </c>
      <c r="C55" s="73"/>
      <c r="E55" s="73"/>
    </row>
    <row r="56" spans="1:5" ht="15" customHeight="1" thickBot="1">
      <c r="A56" s="162" t="s">
        <v>13</v>
      </c>
      <c r="B56" s="198" t="s">
        <v>231</v>
      </c>
      <c r="C56" s="297">
        <f>+C44+C51</f>
        <v>212145000</v>
      </c>
      <c r="E56" s="297">
        <f>+E44+E51</f>
        <v>194784000</v>
      </c>
    </row>
    <row r="57" spans="3:5" ht="13.5" thickBot="1">
      <c r="C57" s="298"/>
      <c r="E57" s="298"/>
    </row>
    <row r="58" spans="1:5" ht="15" customHeight="1" thickBot="1">
      <c r="A58" s="201" t="s">
        <v>278</v>
      </c>
      <c r="B58" s="202"/>
      <c r="C58" s="109"/>
      <c r="E58" s="109">
        <v>26</v>
      </c>
    </row>
    <row r="59" spans="1:5" ht="14.25" customHeight="1" thickBot="1">
      <c r="A59" s="201" t="s">
        <v>142</v>
      </c>
      <c r="B59" s="202"/>
      <c r="C59" s="109"/>
      <c r="E59" s="10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68"/>
  <sheetViews>
    <sheetView zoomScale="110" zoomScaleNormal="110" zoomScaleSheetLayoutView="145" workbookViewId="0" topLeftCell="A11">
      <selection activeCell="E43" sqref="E43"/>
    </sheetView>
  </sheetViews>
  <sheetFormatPr defaultColWidth="9.00390625" defaultRowHeight="12.75"/>
  <cols>
    <col min="1" max="1" width="5.625" style="304" bestFit="1" customWidth="1"/>
    <col min="2" max="2" width="65.875" style="304" bestFit="1" customWidth="1"/>
    <col min="3" max="3" width="13.00390625" style="305" bestFit="1" customWidth="1"/>
    <col min="4" max="4" width="12.125" style="304" customWidth="1"/>
    <col min="5" max="5" width="12.625" style="304" bestFit="1" customWidth="1"/>
    <col min="6" max="6" width="12.875" style="329" customWidth="1"/>
    <col min="7" max="7" width="9.625" style="491" customWidth="1"/>
    <col min="8" max="16384" width="9.375" style="329" customWidth="1"/>
  </cols>
  <sheetData>
    <row r="1" spans="1:5" ht="15.75" customHeight="1">
      <c r="A1" s="501" t="s">
        <v>8</v>
      </c>
      <c r="B1" s="501"/>
      <c r="C1" s="501"/>
      <c r="D1" s="501"/>
      <c r="E1" s="501"/>
    </row>
    <row r="2" spans="1:5" ht="15.75" customHeight="1" thickBot="1">
      <c r="A2" s="502" t="s">
        <v>115</v>
      </c>
      <c r="B2" s="502"/>
      <c r="D2" s="115"/>
      <c r="E2" s="238" t="str">
        <f>'9. sz. mell'!C4</f>
        <v>Forintban!</v>
      </c>
    </row>
    <row r="3" spans="1:7" ht="37.5" customHeight="1" thickBot="1">
      <c r="A3" s="18" t="s">
        <v>59</v>
      </c>
      <c r="B3" s="19" t="s">
        <v>10</v>
      </c>
      <c r="C3" s="19" t="str">
        <f>+CONCATENATE(LEFT('1.1.sz.mell.'!C3,4)-2,". évi tény")</f>
        <v>2019. évi tény</v>
      </c>
      <c r="D3" s="323" t="str">
        <f>+CONCATENATE(LEFT('1.1.sz.mell.'!C3,4)-1,". évi várható")</f>
        <v>2020. évi várható</v>
      </c>
      <c r="E3" s="131" t="str">
        <f>+'1.1.sz.mell.'!C3</f>
        <v>2021. évi előirányzat</v>
      </c>
      <c r="F3" s="329" t="s">
        <v>392</v>
      </c>
      <c r="G3" s="491" t="s">
        <v>393</v>
      </c>
    </row>
    <row r="4" spans="1:7" s="330" customFormat="1" ht="12" customHeight="1" thickBot="1">
      <c r="A4" s="27">
        <v>1</v>
      </c>
      <c r="B4" s="28">
        <v>2</v>
      </c>
      <c r="C4" s="28">
        <v>3</v>
      </c>
      <c r="D4" s="28">
        <v>4</v>
      </c>
      <c r="E4" s="349">
        <v>5</v>
      </c>
      <c r="G4" s="492"/>
    </row>
    <row r="5" spans="1:7" s="331" customFormat="1" ht="12" customHeight="1" thickBot="1">
      <c r="A5" s="15" t="s">
        <v>11</v>
      </c>
      <c r="B5" s="16" t="s">
        <v>234</v>
      </c>
      <c r="C5" s="317">
        <f>+C6+C7+C8+C9+C10</f>
        <v>0</v>
      </c>
      <c r="D5" s="317">
        <f>+D6+D7+D8+D9+D10</f>
        <v>0</v>
      </c>
      <c r="E5" s="203">
        <f>+E6+E7+E8+E9+E10</f>
        <v>0</v>
      </c>
      <c r="G5" s="493"/>
    </row>
    <row r="6" spans="1:7" s="331" customFormat="1" ht="12" customHeight="1">
      <c r="A6" s="12" t="s">
        <v>80</v>
      </c>
      <c r="B6" s="382" t="s">
        <v>235</v>
      </c>
      <c r="C6" s="319"/>
      <c r="D6" s="319"/>
      <c r="E6" s="205"/>
      <c r="G6" s="493"/>
    </row>
    <row r="7" spans="1:7" s="331" customFormat="1" ht="12" customHeight="1">
      <c r="A7" s="11" t="s">
        <v>81</v>
      </c>
      <c r="B7" s="227" t="s">
        <v>236</v>
      </c>
      <c r="C7" s="318"/>
      <c r="D7" s="318"/>
      <c r="E7" s="204"/>
      <c r="G7" s="493"/>
    </row>
    <row r="8" spans="1:7" s="331" customFormat="1" ht="12" customHeight="1">
      <c r="A8" s="11" t="s">
        <v>82</v>
      </c>
      <c r="B8" s="227" t="s">
        <v>237</v>
      </c>
      <c r="C8" s="318"/>
      <c r="D8" s="318"/>
      <c r="E8" s="204"/>
      <c r="G8" s="493"/>
    </row>
    <row r="9" spans="1:7" s="331" customFormat="1" ht="12" customHeight="1">
      <c r="A9" s="11" t="s">
        <v>83</v>
      </c>
      <c r="B9" s="227" t="s">
        <v>238</v>
      </c>
      <c r="C9" s="318"/>
      <c r="D9" s="318"/>
      <c r="E9" s="204"/>
      <c r="G9" s="493"/>
    </row>
    <row r="10" spans="1:7" s="331" customFormat="1" ht="12" customHeight="1" thickBot="1">
      <c r="A10" s="11" t="s">
        <v>114</v>
      </c>
      <c r="B10" s="227" t="s">
        <v>239</v>
      </c>
      <c r="C10" s="318"/>
      <c r="D10" s="318"/>
      <c r="E10" s="204"/>
      <c r="G10" s="493"/>
    </row>
    <row r="11" spans="1:7" s="331" customFormat="1" ht="12" customHeight="1" thickBot="1">
      <c r="A11" s="15" t="s">
        <v>12</v>
      </c>
      <c r="B11" s="226" t="s">
        <v>187</v>
      </c>
      <c r="C11" s="363">
        <v>159182000</v>
      </c>
      <c r="D11" s="363">
        <v>193569759</v>
      </c>
      <c r="E11" s="364">
        <v>181932000</v>
      </c>
      <c r="F11" s="490">
        <f>E11-D11</f>
        <v>-11637759</v>
      </c>
      <c r="G11" s="493">
        <f aca="true" t="shared" si="0" ref="G11:G26">E11/D11</f>
        <v>0.9398782172374354</v>
      </c>
    </row>
    <row r="12" spans="1:7" s="331" customFormat="1" ht="12" customHeight="1" thickBot="1">
      <c r="A12" s="15" t="s">
        <v>13</v>
      </c>
      <c r="B12" s="16" t="s">
        <v>199</v>
      </c>
      <c r="C12" s="363">
        <v>1538000</v>
      </c>
      <c r="D12" s="363">
        <v>3329164</v>
      </c>
      <c r="E12" s="364">
        <v>2244000</v>
      </c>
      <c r="F12" s="490">
        <f aca="true" t="shared" si="1" ref="F12:F26">E12-D12</f>
        <v>-1085164</v>
      </c>
      <c r="G12" s="493">
        <f t="shared" si="0"/>
        <v>0.6740430931008505</v>
      </c>
    </row>
    <row r="13" spans="1:7" s="331" customFormat="1" ht="12" customHeight="1" thickBot="1">
      <c r="A13" s="15" t="s">
        <v>121</v>
      </c>
      <c r="B13" s="226" t="s">
        <v>240</v>
      </c>
      <c r="C13" s="388">
        <v>23903000</v>
      </c>
      <c r="D13" s="388">
        <v>27435215</v>
      </c>
      <c r="E13" s="387">
        <v>30222000</v>
      </c>
      <c r="F13" s="490">
        <f t="shared" si="1"/>
        <v>2786785</v>
      </c>
      <c r="G13" s="493">
        <f t="shared" si="0"/>
        <v>1.1015769331496035</v>
      </c>
    </row>
    <row r="14" spans="1:7" s="331" customFormat="1" ht="12" customHeight="1" thickBot="1">
      <c r="A14" s="15" t="s">
        <v>15</v>
      </c>
      <c r="B14" s="226" t="s">
        <v>5</v>
      </c>
      <c r="C14" s="363"/>
      <c r="D14" s="363"/>
      <c r="E14" s="364"/>
      <c r="F14" s="490">
        <f t="shared" si="1"/>
        <v>0</v>
      </c>
      <c r="G14" s="493"/>
    </row>
    <row r="15" spans="1:7" s="331" customFormat="1" ht="12" customHeight="1" thickBot="1">
      <c r="A15" s="15" t="s">
        <v>16</v>
      </c>
      <c r="B15" s="226" t="s">
        <v>188</v>
      </c>
      <c r="C15" s="363"/>
      <c r="D15" s="363"/>
      <c r="E15" s="364"/>
      <c r="F15" s="490">
        <f t="shared" si="1"/>
        <v>0</v>
      </c>
      <c r="G15" s="493"/>
    </row>
    <row r="16" spans="1:7" s="331" customFormat="1" ht="12" customHeight="1" thickBot="1">
      <c r="A16" s="15" t="s">
        <v>123</v>
      </c>
      <c r="B16" s="226" t="s">
        <v>222</v>
      </c>
      <c r="C16" s="363"/>
      <c r="D16" s="363"/>
      <c r="E16" s="364"/>
      <c r="F16" s="490">
        <f t="shared" si="1"/>
        <v>0</v>
      </c>
      <c r="G16" s="493"/>
    </row>
    <row r="17" spans="1:7" s="331" customFormat="1" ht="12" customHeight="1" thickBot="1">
      <c r="A17" s="15" t="s">
        <v>18</v>
      </c>
      <c r="B17" s="16" t="s">
        <v>241</v>
      </c>
      <c r="C17" s="322">
        <f>+C5+C11+C12+C13+C14+C15+C16</f>
        <v>184623000</v>
      </c>
      <c r="D17" s="322">
        <f>+D5+D11+D12+D13+D14+D15+D16</f>
        <v>224334138</v>
      </c>
      <c r="E17" s="348">
        <f>+E5+E11+E12+E13+E14+E15+E16</f>
        <v>214398000</v>
      </c>
      <c r="F17" s="490">
        <f t="shared" si="1"/>
        <v>-9936138</v>
      </c>
      <c r="G17" s="493">
        <f t="shared" si="0"/>
        <v>0.9557083104311124</v>
      </c>
    </row>
    <row r="18" spans="1:7" s="331" customFormat="1" ht="12" customHeight="1" thickBot="1">
      <c r="A18" s="15" t="s">
        <v>19</v>
      </c>
      <c r="B18" s="226" t="s">
        <v>242</v>
      </c>
      <c r="C18" s="317">
        <f>SUM(C19:C23)</f>
        <v>5274000</v>
      </c>
      <c r="D18" s="317">
        <f>SUM(D19:D23)</f>
        <v>7208537</v>
      </c>
      <c r="E18" s="203">
        <f>SUM(E19:E23)</f>
        <v>11683883</v>
      </c>
      <c r="F18" s="490">
        <f t="shared" si="1"/>
        <v>4475346</v>
      </c>
      <c r="G18" s="493">
        <f t="shared" si="0"/>
        <v>1.620839707141685</v>
      </c>
    </row>
    <row r="19" spans="1:7" s="331" customFormat="1" ht="12" customHeight="1">
      <c r="A19" s="11" t="s">
        <v>225</v>
      </c>
      <c r="B19" s="227" t="s">
        <v>245</v>
      </c>
      <c r="C19" s="321"/>
      <c r="D19" s="321"/>
      <c r="E19" s="207"/>
      <c r="F19" s="490">
        <f t="shared" si="1"/>
        <v>0</v>
      </c>
      <c r="G19" s="493"/>
    </row>
    <row r="20" spans="1:7" s="331" customFormat="1" ht="12" customHeight="1">
      <c r="A20" s="11" t="s">
        <v>226</v>
      </c>
      <c r="B20" s="227" t="s">
        <v>246</v>
      </c>
      <c r="C20" s="321"/>
      <c r="D20" s="321"/>
      <c r="E20" s="207"/>
      <c r="F20" s="490">
        <f t="shared" si="1"/>
        <v>0</v>
      </c>
      <c r="G20" s="493"/>
    </row>
    <row r="21" spans="1:7" s="331" customFormat="1" ht="12" customHeight="1">
      <c r="A21" s="11" t="s">
        <v>227</v>
      </c>
      <c r="B21" s="227" t="s">
        <v>247</v>
      </c>
      <c r="C21" s="321">
        <v>5274000</v>
      </c>
      <c r="D21" s="321">
        <v>7208537</v>
      </c>
      <c r="E21" s="207">
        <v>11683883</v>
      </c>
      <c r="F21" s="490">
        <f t="shared" si="1"/>
        <v>4475346</v>
      </c>
      <c r="G21" s="493">
        <f t="shared" si="0"/>
        <v>1.620839707141685</v>
      </c>
    </row>
    <row r="22" spans="1:7" s="331" customFormat="1" ht="12" customHeight="1">
      <c r="A22" s="11" t="s">
        <v>243</v>
      </c>
      <c r="B22" s="227" t="s">
        <v>248</v>
      </c>
      <c r="C22" s="321"/>
      <c r="D22" s="321"/>
      <c r="E22" s="207"/>
      <c r="F22" s="490">
        <f t="shared" si="1"/>
        <v>0</v>
      </c>
      <c r="G22" s="493"/>
    </row>
    <row r="23" spans="1:7" s="331" customFormat="1" ht="12" customHeight="1" thickBot="1">
      <c r="A23" s="11" t="s">
        <v>244</v>
      </c>
      <c r="B23" s="227" t="s">
        <v>184</v>
      </c>
      <c r="C23" s="321"/>
      <c r="D23" s="321"/>
      <c r="E23" s="207"/>
      <c r="F23" s="490">
        <f t="shared" si="1"/>
        <v>0</v>
      </c>
      <c r="G23" s="493"/>
    </row>
    <row r="24" spans="1:7" s="331" customFormat="1" ht="12" customHeight="1" thickBot="1">
      <c r="A24" s="15" t="s">
        <v>20</v>
      </c>
      <c r="B24" s="226" t="s">
        <v>185</v>
      </c>
      <c r="C24" s="363"/>
      <c r="D24" s="363"/>
      <c r="E24" s="364"/>
      <c r="F24" s="490">
        <f t="shared" si="1"/>
        <v>0</v>
      </c>
      <c r="G24" s="493"/>
    </row>
    <row r="25" spans="1:7" s="331" customFormat="1" ht="12" customHeight="1" thickBot="1">
      <c r="A25" s="15" t="s">
        <v>21</v>
      </c>
      <c r="B25" s="385" t="s">
        <v>249</v>
      </c>
      <c r="C25" s="322">
        <f>+C18+C24</f>
        <v>5274000</v>
      </c>
      <c r="D25" s="322">
        <f>+D18+D24</f>
        <v>7208537</v>
      </c>
      <c r="E25" s="348">
        <f>+E18+E24</f>
        <v>11683883</v>
      </c>
      <c r="F25" s="490">
        <f t="shared" si="1"/>
        <v>4475346</v>
      </c>
      <c r="G25" s="493">
        <f t="shared" si="0"/>
        <v>1.620839707141685</v>
      </c>
    </row>
    <row r="26" spans="1:7" s="331" customFormat="1" ht="12" customHeight="1" thickBot="1">
      <c r="A26" s="15" t="s">
        <v>22</v>
      </c>
      <c r="B26" s="384" t="s">
        <v>250</v>
      </c>
      <c r="C26" s="322">
        <f>+C17+C25</f>
        <v>189897000</v>
      </c>
      <c r="D26" s="322">
        <f>+D17+D25</f>
        <v>231542675</v>
      </c>
      <c r="E26" s="348">
        <f>+E17+E25</f>
        <v>226081883</v>
      </c>
      <c r="F26" s="490">
        <f t="shared" si="1"/>
        <v>-5460792</v>
      </c>
      <c r="G26" s="493">
        <f t="shared" si="0"/>
        <v>0.9764156132341478</v>
      </c>
    </row>
    <row r="27" spans="1:7" s="331" customFormat="1" ht="12" customHeight="1">
      <c r="A27" s="301"/>
      <c r="B27" s="302"/>
      <c r="C27" s="303"/>
      <c r="D27" s="395"/>
      <c r="E27" s="396"/>
      <c r="G27" s="493"/>
    </row>
    <row r="28" spans="1:7" s="331" customFormat="1" ht="12" customHeight="1">
      <c r="A28" s="501" t="s">
        <v>39</v>
      </c>
      <c r="B28" s="501"/>
      <c r="C28" s="501"/>
      <c r="D28" s="501"/>
      <c r="E28" s="501"/>
      <c r="G28" s="493"/>
    </row>
    <row r="29" spans="1:7" s="331" customFormat="1" ht="12" customHeight="1" thickBot="1">
      <c r="A29" s="503" t="s">
        <v>116</v>
      </c>
      <c r="B29" s="503"/>
      <c r="C29" s="305"/>
      <c r="D29" s="115"/>
      <c r="E29" s="238" t="str">
        <f>E2</f>
        <v>Forintban!</v>
      </c>
      <c r="G29" s="493"/>
    </row>
    <row r="30" spans="1:7" s="331" customFormat="1" ht="24" customHeight="1" thickBot="1">
      <c r="A30" s="18" t="s">
        <v>9</v>
      </c>
      <c r="B30" s="19" t="s">
        <v>40</v>
      </c>
      <c r="C30" s="19" t="str">
        <f>+C3</f>
        <v>2019. évi tény</v>
      </c>
      <c r="D30" s="323" t="str">
        <f>+D3</f>
        <v>2020. évi várható</v>
      </c>
      <c r="E30" s="131" t="str">
        <f>+E3</f>
        <v>2021. évi előirányzat</v>
      </c>
      <c r="F30" s="397"/>
      <c r="G30" s="493"/>
    </row>
    <row r="31" spans="1:7" s="331" customFormat="1" ht="12" customHeight="1" thickBot="1">
      <c r="A31" s="27">
        <v>1</v>
      </c>
      <c r="B31" s="28">
        <v>2</v>
      </c>
      <c r="C31" s="28">
        <v>3</v>
      </c>
      <c r="D31" s="28">
        <v>4</v>
      </c>
      <c r="E31" s="29">
        <v>5</v>
      </c>
      <c r="F31" s="397"/>
      <c r="G31" s="493"/>
    </row>
    <row r="32" spans="1:7" s="331" customFormat="1" ht="15" customHeight="1" thickBot="1">
      <c r="A32" s="17" t="s">
        <v>11</v>
      </c>
      <c r="B32" s="26" t="s">
        <v>267</v>
      </c>
      <c r="C32" s="316">
        <f>SUM(C33:C38)</f>
        <v>181150000</v>
      </c>
      <c r="D32" s="316">
        <f>SUM(D33:D38)</f>
        <v>216529502</v>
      </c>
      <c r="E32" s="389">
        <f>SUM(E33:E38)</f>
        <v>223837883</v>
      </c>
      <c r="F32" s="490">
        <f aca="true" t="shared" si="2" ref="F32:F49">E32-D32</f>
        <v>7308381</v>
      </c>
      <c r="G32" s="493">
        <f aca="true" t="shared" si="3" ref="G32:G49">E32/D32</f>
        <v>1.0337523567573716</v>
      </c>
    </row>
    <row r="33" spans="1:7" s="331" customFormat="1" ht="12.75" customHeight="1">
      <c r="A33" s="13" t="s">
        <v>80</v>
      </c>
      <c r="B33" s="7" t="s">
        <v>41</v>
      </c>
      <c r="C33" s="391">
        <v>85505000</v>
      </c>
      <c r="D33" s="391">
        <v>107419023</v>
      </c>
      <c r="E33" s="390">
        <v>95520000</v>
      </c>
      <c r="F33" s="490">
        <f t="shared" si="2"/>
        <v>-11899023</v>
      </c>
      <c r="G33" s="493">
        <f t="shared" si="3"/>
        <v>0.8892279722186637</v>
      </c>
    </row>
    <row r="34" spans="1:7" ht="12" customHeight="1">
      <c r="A34" s="11" t="s">
        <v>81</v>
      </c>
      <c r="B34" s="5" t="s">
        <v>124</v>
      </c>
      <c r="C34" s="318">
        <v>16079000</v>
      </c>
      <c r="D34" s="318">
        <v>18605181</v>
      </c>
      <c r="E34" s="204">
        <v>14065000</v>
      </c>
      <c r="F34" s="490">
        <f t="shared" si="2"/>
        <v>-4540181</v>
      </c>
      <c r="G34" s="493">
        <f t="shared" si="3"/>
        <v>0.7559722208561153</v>
      </c>
    </row>
    <row r="35" spans="1:7" ht="12" customHeight="1">
      <c r="A35" s="11" t="s">
        <v>82</v>
      </c>
      <c r="B35" s="5" t="s">
        <v>105</v>
      </c>
      <c r="C35" s="320">
        <v>72106000</v>
      </c>
      <c r="D35" s="320">
        <v>82430229</v>
      </c>
      <c r="E35" s="206">
        <v>98017000</v>
      </c>
      <c r="F35" s="490">
        <f t="shared" si="2"/>
        <v>15586771</v>
      </c>
      <c r="G35" s="493">
        <f t="shared" si="3"/>
        <v>1.1890904731078693</v>
      </c>
    </row>
    <row r="36" spans="1:7" s="330" customFormat="1" ht="12" customHeight="1">
      <c r="A36" s="11" t="s">
        <v>83</v>
      </c>
      <c r="B36" s="8" t="s">
        <v>125</v>
      </c>
      <c r="C36" s="320"/>
      <c r="D36" s="320"/>
      <c r="E36" s="206"/>
      <c r="F36" s="490">
        <f t="shared" si="2"/>
        <v>0</v>
      </c>
      <c r="G36" s="493"/>
    </row>
    <row r="37" spans="1:7" s="330" customFormat="1" ht="12" customHeight="1">
      <c r="A37" s="11" t="s">
        <v>114</v>
      </c>
      <c r="B37" s="8" t="s">
        <v>126</v>
      </c>
      <c r="C37" s="320">
        <v>7460000</v>
      </c>
      <c r="D37" s="320">
        <v>8075069</v>
      </c>
      <c r="E37" s="206">
        <v>6971000</v>
      </c>
      <c r="F37" s="490">
        <f t="shared" si="2"/>
        <v>-1104069</v>
      </c>
      <c r="G37" s="493">
        <f t="shared" si="3"/>
        <v>0.8632743571602918</v>
      </c>
    </row>
    <row r="38" spans="1:7" s="330" customFormat="1" ht="12" customHeight="1">
      <c r="A38" s="11" t="s">
        <v>84</v>
      </c>
      <c r="B38" s="8" t="s">
        <v>42</v>
      </c>
      <c r="C38" s="320"/>
      <c r="D38" s="320"/>
      <c r="E38" s="206">
        <v>9264883</v>
      </c>
      <c r="F38" s="490">
        <f t="shared" si="2"/>
        <v>9264883</v>
      </c>
      <c r="G38" s="493"/>
    </row>
    <row r="39" spans="1:7" s="330" customFormat="1" ht="12" customHeight="1">
      <c r="A39" s="11" t="s">
        <v>85</v>
      </c>
      <c r="B39" s="5" t="s">
        <v>268</v>
      </c>
      <c r="C39" s="320"/>
      <c r="D39" s="320"/>
      <c r="E39" s="206"/>
      <c r="F39" s="490">
        <f t="shared" si="2"/>
        <v>0</v>
      </c>
      <c r="G39" s="493"/>
    </row>
    <row r="40" spans="1:7" ht="12" customHeight="1" thickBot="1">
      <c r="A40" s="11" t="s">
        <v>93</v>
      </c>
      <c r="B40" s="14" t="s">
        <v>282</v>
      </c>
      <c r="C40" s="320"/>
      <c r="D40" s="320"/>
      <c r="E40" s="206">
        <v>9264883</v>
      </c>
      <c r="F40" s="490">
        <f t="shared" si="2"/>
        <v>9264883</v>
      </c>
      <c r="G40" s="493"/>
    </row>
    <row r="41" spans="1:7" ht="12" customHeight="1" thickBot="1">
      <c r="A41" s="15" t="s">
        <v>12</v>
      </c>
      <c r="B41" s="25" t="s">
        <v>251</v>
      </c>
      <c r="C41" s="317">
        <f>+C42+C43+C44</f>
        <v>1538000</v>
      </c>
      <c r="D41" s="317">
        <f>+D42+D43+D44</f>
        <v>3329164</v>
      </c>
      <c r="E41" s="203">
        <f>+E42+E43+E44</f>
        <v>2244000</v>
      </c>
      <c r="F41" s="490">
        <f t="shared" si="2"/>
        <v>-1085164</v>
      </c>
      <c r="G41" s="493">
        <f t="shared" si="3"/>
        <v>0.6740430931008505</v>
      </c>
    </row>
    <row r="42" spans="1:7" ht="12" customHeight="1">
      <c r="A42" s="12" t="s">
        <v>86</v>
      </c>
      <c r="B42" s="5" t="s">
        <v>147</v>
      </c>
      <c r="C42" s="319">
        <v>1538000</v>
      </c>
      <c r="D42" s="319">
        <v>3329164</v>
      </c>
      <c r="E42" s="205">
        <v>2244000</v>
      </c>
      <c r="F42" s="490">
        <f t="shared" si="2"/>
        <v>-1085164</v>
      </c>
      <c r="G42" s="493">
        <f t="shared" si="3"/>
        <v>0.6740430931008505</v>
      </c>
    </row>
    <row r="43" spans="1:7" ht="12" customHeight="1">
      <c r="A43" s="12" t="s">
        <v>87</v>
      </c>
      <c r="B43" s="9" t="s">
        <v>127</v>
      </c>
      <c r="C43" s="318"/>
      <c r="D43" s="318"/>
      <c r="E43" s="204"/>
      <c r="F43" s="490">
        <f t="shared" si="2"/>
        <v>0</v>
      </c>
      <c r="G43" s="493"/>
    </row>
    <row r="44" spans="1:7" ht="12" customHeight="1" thickBot="1">
      <c r="A44" s="12" t="s">
        <v>88</v>
      </c>
      <c r="B44" s="228" t="s">
        <v>148</v>
      </c>
      <c r="C44" s="318"/>
      <c r="D44" s="318"/>
      <c r="E44" s="204"/>
      <c r="F44" s="490">
        <f t="shared" si="2"/>
        <v>0</v>
      </c>
      <c r="G44" s="493"/>
    </row>
    <row r="45" spans="1:7" ht="12" customHeight="1" thickBot="1">
      <c r="A45" s="15" t="s">
        <v>13</v>
      </c>
      <c r="B45" s="111" t="s">
        <v>283</v>
      </c>
      <c r="C45" s="317">
        <f>+C32+C41</f>
        <v>182688000</v>
      </c>
      <c r="D45" s="317">
        <f>+D32+D41</f>
        <v>219858666</v>
      </c>
      <c r="E45" s="203">
        <f>+E32+E41</f>
        <v>226081883</v>
      </c>
      <c r="F45" s="490">
        <f t="shared" si="2"/>
        <v>6223217</v>
      </c>
      <c r="G45" s="493">
        <f t="shared" si="3"/>
        <v>1.0283055342471694</v>
      </c>
    </row>
    <row r="46" spans="1:7" ht="12" customHeight="1" thickBot="1">
      <c r="A46" s="15" t="s">
        <v>14</v>
      </c>
      <c r="B46" s="111" t="s">
        <v>284</v>
      </c>
      <c r="C46" s="317">
        <f>+C47+C48</f>
        <v>0</v>
      </c>
      <c r="D46" s="317">
        <f>+D47+D48</f>
        <v>0</v>
      </c>
      <c r="E46" s="203">
        <f>+E47+E48</f>
        <v>0</v>
      </c>
      <c r="F46" s="490">
        <f t="shared" si="2"/>
        <v>0</v>
      </c>
      <c r="G46" s="493"/>
    </row>
    <row r="47" spans="1:7" ht="12" customHeight="1">
      <c r="A47" s="12" t="s">
        <v>170</v>
      </c>
      <c r="B47" s="6" t="s">
        <v>252</v>
      </c>
      <c r="C47" s="318"/>
      <c r="D47" s="318"/>
      <c r="E47" s="204"/>
      <c r="F47" s="490">
        <f t="shared" si="2"/>
        <v>0</v>
      </c>
      <c r="G47" s="493"/>
    </row>
    <row r="48" spans="1:7" ht="12" customHeight="1" thickBot="1">
      <c r="A48" s="10" t="s">
        <v>171</v>
      </c>
      <c r="B48" s="4" t="s">
        <v>253</v>
      </c>
      <c r="C48" s="320"/>
      <c r="D48" s="320"/>
      <c r="E48" s="206"/>
      <c r="F48" s="490">
        <f t="shared" si="2"/>
        <v>0</v>
      </c>
      <c r="G48" s="493"/>
    </row>
    <row r="49" spans="1:7" ht="12" customHeight="1" thickBot="1">
      <c r="A49" s="15" t="s">
        <v>15</v>
      </c>
      <c r="B49" s="385" t="s">
        <v>275</v>
      </c>
      <c r="C49" s="317">
        <f>+C45+C46</f>
        <v>182688000</v>
      </c>
      <c r="D49" s="317">
        <f>+D45+D46</f>
        <v>219858666</v>
      </c>
      <c r="E49" s="230">
        <f>+E45+E46</f>
        <v>226081883</v>
      </c>
      <c r="F49" s="490">
        <f t="shared" si="2"/>
        <v>6223217</v>
      </c>
      <c r="G49" s="493">
        <f t="shared" si="3"/>
        <v>1.0283055342471694</v>
      </c>
    </row>
    <row r="50" ht="12" customHeight="1">
      <c r="C50" s="304"/>
    </row>
    <row r="51" ht="12" customHeight="1">
      <c r="C51" s="304"/>
    </row>
    <row r="52" ht="12" customHeight="1">
      <c r="C52" s="304"/>
    </row>
    <row r="53" ht="12" customHeight="1">
      <c r="C53" s="304"/>
    </row>
    <row r="54" spans="3:6" ht="15" customHeight="1">
      <c r="C54" s="398"/>
      <c r="D54" s="398"/>
      <c r="E54" s="398"/>
      <c r="F54" s="398"/>
    </row>
    <row r="55" s="331" customFormat="1" ht="12.75" customHeight="1">
      <c r="G55" s="493"/>
    </row>
    <row r="56" ht="15.75">
      <c r="C56" s="304"/>
    </row>
    <row r="57" ht="15.75">
      <c r="C57" s="304"/>
    </row>
    <row r="58" ht="15.75">
      <c r="C58" s="304"/>
    </row>
    <row r="59" ht="16.5" customHeight="1">
      <c r="C59" s="304"/>
    </row>
    <row r="60" ht="15.75">
      <c r="C60" s="304"/>
    </row>
    <row r="61" ht="15.75">
      <c r="C61" s="304"/>
    </row>
    <row r="62" ht="15.75">
      <c r="C62" s="304"/>
    </row>
    <row r="63" ht="15.75">
      <c r="C63" s="304"/>
    </row>
    <row r="64" ht="15.75">
      <c r="C64" s="304"/>
    </row>
    <row r="65" ht="15.75">
      <c r="C65" s="304"/>
    </row>
    <row r="66" ht="15.75">
      <c r="C66" s="304"/>
    </row>
    <row r="67" ht="15.75">
      <c r="C67" s="304"/>
    </row>
    <row r="68" ht="15.75">
      <c r="C68" s="304"/>
    </row>
  </sheetData>
  <sheetProtection/>
  <mergeCells count="4">
    <mergeCell ref="A1:E1"/>
    <mergeCell ref="A28:E28"/>
    <mergeCell ref="A29:B29"/>
    <mergeCell ref="A2:B2"/>
  </mergeCells>
  <printOptions horizontalCentered="1"/>
  <pageMargins left="0.3937007874015748" right="0.3937007874015748" top="1.4566929133858268" bottom="0.8661417322834646" header="0.7874015748031497" footer="0.5905511811023623"/>
  <pageSetup fitToHeight="1" fitToWidth="1" horizontalDpi="600" verticalDpi="600" orientation="portrait" paperSize="9" scale="84" r:id="rId1"/>
  <headerFooter alignWithMargins="0">
    <oddHeader>&amp;C&amp;"Times New Roman CE,Félkövér"&amp;12
2020. ÉVI KÖLTSÉGVETÉSÉNEK PÉNZÜGYI MÉRLEGE&amp;R&amp;"Times New Roman CE,Félkövér dőlt"&amp;11 1. tájékoztató kimtatás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workbookViewId="0" topLeftCell="A1">
      <selection activeCell="T15" sqref="T15"/>
    </sheetView>
  </sheetViews>
  <sheetFormatPr defaultColWidth="9.00390625" defaultRowHeight="12.75"/>
  <cols>
    <col min="1" max="1" width="6.875" style="154" customWidth="1"/>
    <col min="2" max="2" width="46.50390625" style="44" customWidth="1"/>
    <col min="3" max="8" width="12.875" style="44" customWidth="1"/>
    <col min="9" max="9" width="13.875" style="44" customWidth="1"/>
    <col min="10" max="10" width="5.50390625" style="44" customWidth="1"/>
    <col min="11" max="16384" width="9.375" style="44" customWidth="1"/>
  </cols>
  <sheetData>
    <row r="1" spans="1:10" ht="27.75" customHeight="1">
      <c r="A1" s="548" t="s">
        <v>4</v>
      </c>
      <c r="B1" s="548"/>
      <c r="C1" s="548"/>
      <c r="D1" s="548"/>
      <c r="E1" s="548"/>
      <c r="F1" s="548"/>
      <c r="G1" s="548"/>
      <c r="H1" s="548"/>
      <c r="I1" s="548"/>
      <c r="J1" s="547" t="s">
        <v>285</v>
      </c>
    </row>
    <row r="2" spans="9:10" ht="20.25" customHeight="1" thickBot="1">
      <c r="I2" s="377" t="str">
        <f>'1. sz tájékoztató t.'!E29</f>
        <v>Forintban!</v>
      </c>
      <c r="J2" s="547"/>
    </row>
    <row r="3" spans="1:10" s="378" customFormat="1" ht="26.25" customHeight="1">
      <c r="A3" s="553" t="s">
        <v>59</v>
      </c>
      <c r="B3" s="551" t="s">
        <v>74</v>
      </c>
      <c r="C3" s="553" t="s">
        <v>75</v>
      </c>
      <c r="D3" s="553" t="str">
        <f>+CONCATENATE(LEFT('1.1.sz.mell.'!C3,4)," előtti kifizetés")</f>
        <v>2021 előtti kifizetés</v>
      </c>
      <c r="E3" s="555" t="s">
        <v>58</v>
      </c>
      <c r="F3" s="556"/>
      <c r="G3" s="556"/>
      <c r="H3" s="557"/>
      <c r="I3" s="551" t="s">
        <v>43</v>
      </c>
      <c r="J3" s="547"/>
    </row>
    <row r="4" spans="1:10" s="379" customFormat="1" ht="32.25" customHeight="1" thickBot="1">
      <c r="A4" s="554"/>
      <c r="B4" s="552"/>
      <c r="C4" s="552"/>
      <c r="D4" s="554"/>
      <c r="E4" s="392" t="str">
        <f>+'7. sz. mell. '!B4</f>
        <v>2021.</v>
      </c>
      <c r="F4" s="392" t="str">
        <f>+'7. sz. mell. '!C4</f>
        <v>2022.</v>
      </c>
      <c r="G4" s="392" t="str">
        <f>+'4.sz.mell.  '!D4</f>
        <v>2023.</v>
      </c>
      <c r="H4" s="393" t="str">
        <f>+CONCATENATE(LEFT('1.1.sz.mell.'!C3,4)+2,". után")</f>
        <v>2023. után</v>
      </c>
      <c r="I4" s="552"/>
      <c r="J4" s="547"/>
    </row>
    <row r="5" spans="1:10" s="380" customFormat="1" ht="12.75" customHeight="1" thickBot="1">
      <c r="A5" s="208">
        <v>1</v>
      </c>
      <c r="B5" s="209">
        <v>2</v>
      </c>
      <c r="C5" s="210">
        <v>3</v>
      </c>
      <c r="D5" s="209">
        <v>4</v>
      </c>
      <c r="E5" s="208">
        <v>5</v>
      </c>
      <c r="F5" s="210">
        <v>6</v>
      </c>
      <c r="G5" s="210">
        <v>7</v>
      </c>
      <c r="H5" s="211">
        <v>8</v>
      </c>
      <c r="I5" s="212" t="s">
        <v>76</v>
      </c>
      <c r="J5" s="547"/>
    </row>
    <row r="6" spans="1:10" ht="24.75" customHeight="1" thickBot="1">
      <c r="A6" s="213" t="s">
        <v>11</v>
      </c>
      <c r="B6" s="214" t="s">
        <v>262</v>
      </c>
      <c r="C6" s="108"/>
      <c r="D6" s="57">
        <f>+D7+D8</f>
        <v>0</v>
      </c>
      <c r="E6" s="58">
        <f>+E7+E8</f>
        <v>0</v>
      </c>
      <c r="F6" s="59">
        <f>+F7+F8</f>
        <v>0</v>
      </c>
      <c r="G6" s="59">
        <f>+G7+G8</f>
        <v>0</v>
      </c>
      <c r="H6" s="60">
        <f>+H7+H8</f>
        <v>0</v>
      </c>
      <c r="I6" s="57">
        <f aca="true" t="shared" si="0" ref="I6:I17">SUM(D6:H6)</f>
        <v>0</v>
      </c>
      <c r="J6" s="547"/>
    </row>
    <row r="7" spans="1:10" ht="19.5" customHeight="1">
      <c r="A7" s="215" t="s">
        <v>12</v>
      </c>
      <c r="B7" s="61" t="s">
        <v>60</v>
      </c>
      <c r="C7" s="374"/>
      <c r="D7" s="62"/>
      <c r="E7" s="63"/>
      <c r="F7" s="23"/>
      <c r="G7" s="23"/>
      <c r="H7" s="20"/>
      <c r="I7" s="216">
        <f t="shared" si="0"/>
        <v>0</v>
      </c>
      <c r="J7" s="547"/>
    </row>
    <row r="8" spans="1:10" ht="19.5" customHeight="1" thickBot="1">
      <c r="A8" s="215" t="s">
        <v>13</v>
      </c>
      <c r="B8" s="61" t="s">
        <v>60</v>
      </c>
      <c r="C8" s="374"/>
      <c r="D8" s="62"/>
      <c r="E8" s="63"/>
      <c r="F8" s="23"/>
      <c r="G8" s="23"/>
      <c r="H8" s="20"/>
      <c r="I8" s="216">
        <f t="shared" si="0"/>
        <v>0</v>
      </c>
      <c r="J8" s="547"/>
    </row>
    <row r="9" spans="1:10" ht="25.5" customHeight="1" thickBot="1">
      <c r="A9" s="213" t="s">
        <v>14</v>
      </c>
      <c r="B9" s="214" t="s">
        <v>263</v>
      </c>
      <c r="C9" s="108"/>
      <c r="D9" s="57">
        <f>+D10+D11</f>
        <v>0</v>
      </c>
      <c r="E9" s="58">
        <f>+E10+E11</f>
        <v>0</v>
      </c>
      <c r="F9" s="59">
        <f>+F10+F11</f>
        <v>0</v>
      </c>
      <c r="G9" s="59">
        <f>+G10+G11</f>
        <v>0</v>
      </c>
      <c r="H9" s="60">
        <f>+H10+H11</f>
        <v>0</v>
      </c>
      <c r="I9" s="57">
        <f t="shared" si="0"/>
        <v>0</v>
      </c>
      <c r="J9" s="547"/>
    </row>
    <row r="10" spans="1:10" ht="19.5" customHeight="1">
      <c r="A10" s="215" t="s">
        <v>15</v>
      </c>
      <c r="B10" s="61" t="s">
        <v>60</v>
      </c>
      <c r="C10" s="374"/>
      <c r="D10" s="62"/>
      <c r="E10" s="63"/>
      <c r="F10" s="23"/>
      <c r="G10" s="23"/>
      <c r="H10" s="20"/>
      <c r="I10" s="216">
        <f t="shared" si="0"/>
        <v>0</v>
      </c>
      <c r="J10" s="547"/>
    </row>
    <row r="11" spans="1:10" ht="19.5" customHeight="1" thickBot="1">
      <c r="A11" s="215" t="s">
        <v>16</v>
      </c>
      <c r="B11" s="61" t="s">
        <v>60</v>
      </c>
      <c r="C11" s="374"/>
      <c r="D11" s="62"/>
      <c r="E11" s="63"/>
      <c r="F11" s="23"/>
      <c r="G11" s="23"/>
      <c r="H11" s="20"/>
      <c r="I11" s="216">
        <f t="shared" si="0"/>
        <v>0</v>
      </c>
      <c r="J11" s="547"/>
    </row>
    <row r="12" spans="1:10" ht="19.5" customHeight="1" thickBot="1">
      <c r="A12" s="213" t="s">
        <v>17</v>
      </c>
      <c r="B12" s="214" t="s">
        <v>264</v>
      </c>
      <c r="C12" s="108"/>
      <c r="D12" s="57">
        <f>+D13</f>
        <v>0</v>
      </c>
      <c r="E12" s="58">
        <f>+E13</f>
        <v>0</v>
      </c>
      <c r="F12" s="59">
        <f>+F13</f>
        <v>0</v>
      </c>
      <c r="G12" s="59">
        <f>+G13</f>
        <v>0</v>
      </c>
      <c r="H12" s="60">
        <f>+H13</f>
        <v>0</v>
      </c>
      <c r="I12" s="57">
        <f t="shared" si="0"/>
        <v>0</v>
      </c>
      <c r="J12" s="547"/>
    </row>
    <row r="13" spans="1:10" ht="19.5" customHeight="1" thickBot="1">
      <c r="A13" s="215" t="s">
        <v>18</v>
      </c>
      <c r="B13" s="61" t="s">
        <v>60</v>
      </c>
      <c r="C13" s="374"/>
      <c r="D13" s="62"/>
      <c r="E13" s="63"/>
      <c r="F13" s="23"/>
      <c r="G13" s="23"/>
      <c r="H13" s="20"/>
      <c r="I13" s="216">
        <f t="shared" si="0"/>
        <v>0</v>
      </c>
      <c r="J13" s="547"/>
    </row>
    <row r="14" spans="1:10" ht="19.5" customHeight="1" thickBot="1">
      <c r="A14" s="213" t="s">
        <v>19</v>
      </c>
      <c r="B14" s="405"/>
      <c r="C14" s="108"/>
      <c r="D14" s="57">
        <f>+D15</f>
        <v>0</v>
      </c>
      <c r="E14" s="58">
        <f>+E15</f>
        <v>0</v>
      </c>
      <c r="F14" s="59">
        <f>+F15</f>
        <v>0</v>
      </c>
      <c r="G14" s="59">
        <f>+G15</f>
        <v>0</v>
      </c>
      <c r="H14" s="60">
        <f>+H15</f>
        <v>0</v>
      </c>
      <c r="I14" s="57">
        <f t="shared" si="0"/>
        <v>0</v>
      </c>
      <c r="J14" s="547"/>
    </row>
    <row r="15" spans="1:10" ht="19.5" customHeight="1" thickBot="1">
      <c r="A15" s="217" t="s">
        <v>20</v>
      </c>
      <c r="B15" s="64" t="s">
        <v>60</v>
      </c>
      <c r="C15" s="375"/>
      <c r="D15" s="65"/>
      <c r="E15" s="66"/>
      <c r="F15" s="24"/>
      <c r="G15" s="24"/>
      <c r="H15" s="22"/>
      <c r="I15" s="218">
        <f t="shared" si="0"/>
        <v>0</v>
      </c>
      <c r="J15" s="547"/>
    </row>
    <row r="16" spans="1:10" ht="19.5" customHeight="1" thickBot="1">
      <c r="A16" s="213" t="s">
        <v>21</v>
      </c>
      <c r="B16" s="406"/>
      <c r="C16" s="108"/>
      <c r="D16" s="57">
        <f>+D17</f>
        <v>0</v>
      </c>
      <c r="E16" s="58">
        <f>+E17</f>
        <v>0</v>
      </c>
      <c r="F16" s="59">
        <f>+F17</f>
        <v>0</v>
      </c>
      <c r="G16" s="59">
        <f>+G17</f>
        <v>0</v>
      </c>
      <c r="H16" s="60">
        <f>+H17</f>
        <v>0</v>
      </c>
      <c r="I16" s="57">
        <f t="shared" si="0"/>
        <v>0</v>
      </c>
      <c r="J16" s="547"/>
    </row>
    <row r="17" spans="1:10" ht="19.5" customHeight="1" thickBot="1">
      <c r="A17" s="219" t="s">
        <v>22</v>
      </c>
      <c r="B17" s="67" t="s">
        <v>60</v>
      </c>
      <c r="C17" s="376"/>
      <c r="D17" s="68"/>
      <c r="E17" s="69"/>
      <c r="F17" s="70"/>
      <c r="G17" s="70"/>
      <c r="H17" s="21"/>
      <c r="I17" s="220">
        <f t="shared" si="0"/>
        <v>0</v>
      </c>
      <c r="J17" s="547"/>
    </row>
    <row r="18" spans="1:10" ht="19.5" customHeight="1" thickBot="1">
      <c r="A18" s="549" t="s">
        <v>111</v>
      </c>
      <c r="B18" s="550"/>
      <c r="C18" s="108"/>
      <c r="D18" s="57">
        <f aca="true" t="shared" si="1" ref="D18:I18">+D6+D9+D12+D14+D16</f>
        <v>0</v>
      </c>
      <c r="E18" s="58">
        <f t="shared" si="1"/>
        <v>0</v>
      </c>
      <c r="F18" s="59">
        <f t="shared" si="1"/>
        <v>0</v>
      </c>
      <c r="G18" s="59">
        <f t="shared" si="1"/>
        <v>0</v>
      </c>
      <c r="H18" s="60">
        <f t="shared" si="1"/>
        <v>0</v>
      </c>
      <c r="I18" s="57">
        <f t="shared" si="1"/>
        <v>0</v>
      </c>
      <c r="J18" s="547"/>
    </row>
  </sheetData>
  <sheetProtection/>
  <mergeCells count="9">
    <mergeCell ref="J1:J18"/>
    <mergeCell ref="A1:I1"/>
    <mergeCell ref="A18:B18"/>
    <mergeCell ref="I3:I4"/>
    <mergeCell ref="A3:A4"/>
    <mergeCell ref="B3:B4"/>
    <mergeCell ref="C3:C4"/>
    <mergeCell ref="E3:H3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S82"/>
  <sheetViews>
    <sheetView tabSelected="1" zoomScale="110" zoomScaleNormal="110" workbookViewId="0" topLeftCell="A1">
      <selection activeCell="U8" sqref="U8"/>
    </sheetView>
  </sheetViews>
  <sheetFormatPr defaultColWidth="9.00390625" defaultRowHeight="12.75"/>
  <cols>
    <col min="1" max="1" width="4.875" style="84" customWidth="1"/>
    <col min="2" max="2" width="29.875" style="102" customWidth="1"/>
    <col min="3" max="4" width="9.00390625" style="102" customWidth="1"/>
    <col min="5" max="5" width="9.50390625" style="102" customWidth="1"/>
    <col min="6" max="6" width="10.125" style="102" customWidth="1"/>
    <col min="7" max="7" width="9.375" style="102" customWidth="1"/>
    <col min="8" max="8" width="9.625" style="102" customWidth="1"/>
    <col min="9" max="9" width="9.00390625" style="102" customWidth="1"/>
    <col min="10" max="14" width="9.50390625" style="102" customWidth="1"/>
    <col min="15" max="15" width="11.00390625" style="84" customWidth="1"/>
    <col min="16" max="16" width="4.375" style="102" customWidth="1"/>
    <col min="17" max="17" width="13.625" style="102" bestFit="1" customWidth="1"/>
    <col min="18" max="18" width="9.375" style="102" customWidth="1"/>
    <col min="19" max="19" width="10.875" style="102" customWidth="1"/>
    <col min="20" max="16384" width="9.375" style="102" customWidth="1"/>
  </cols>
  <sheetData>
    <row r="1" spans="1:16" ht="31.5" customHeight="1">
      <c r="A1" s="561" t="str">
        <f>+CONCATENATE("Előirányzat-felhasználási terv",CHAR(10),LEFT('1.1.sz.mell.'!C3,4),". évre")</f>
        <v>Előirányzat-felhasználási terv
2021. évre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3" t="s">
        <v>286</v>
      </c>
    </row>
    <row r="2" spans="15:16" ht="16.5" thickBot="1">
      <c r="O2" s="1" t="str">
        <f>'2. sz tájékoztató t'!I2</f>
        <v>Forintban!</v>
      </c>
      <c r="P2" s="563"/>
    </row>
    <row r="3" spans="1:16" s="84" customFormat="1" ht="25.5" customHeight="1" thickBot="1">
      <c r="A3" s="81" t="s">
        <v>9</v>
      </c>
      <c r="B3" s="82" t="s">
        <v>51</v>
      </c>
      <c r="C3" s="82" t="s">
        <v>61</v>
      </c>
      <c r="D3" s="82" t="s">
        <v>62</v>
      </c>
      <c r="E3" s="82" t="s">
        <v>63</v>
      </c>
      <c r="F3" s="82" t="s">
        <v>64</v>
      </c>
      <c r="G3" s="82" t="s">
        <v>65</v>
      </c>
      <c r="H3" s="82" t="s">
        <v>66</v>
      </c>
      <c r="I3" s="82" t="s">
        <v>67</v>
      </c>
      <c r="J3" s="82" t="s">
        <v>68</v>
      </c>
      <c r="K3" s="82" t="s">
        <v>69</v>
      </c>
      <c r="L3" s="82" t="s">
        <v>70</v>
      </c>
      <c r="M3" s="82" t="s">
        <v>71</v>
      </c>
      <c r="N3" s="82" t="s">
        <v>72</v>
      </c>
      <c r="O3" s="83" t="s">
        <v>44</v>
      </c>
      <c r="P3" s="563"/>
    </row>
    <row r="4" spans="1:16" s="86" customFormat="1" ht="15" customHeight="1" thickBot="1">
      <c r="A4" s="85" t="s">
        <v>11</v>
      </c>
      <c r="B4" s="558" t="s">
        <v>47</v>
      </c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60"/>
      <c r="P4" s="563"/>
    </row>
    <row r="5" spans="1:16" s="86" customFormat="1" ht="22.5">
      <c r="A5" s="87" t="s">
        <v>12</v>
      </c>
      <c r="B5" s="381" t="s">
        <v>265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9">
        <f aca="true" t="shared" si="0" ref="O5:O26">SUM(C5:N5)</f>
        <v>0</v>
      </c>
      <c r="P5" s="563"/>
    </row>
    <row r="6" spans="1:19" s="93" customFormat="1" ht="22.5">
      <c r="A6" s="90" t="s">
        <v>13</v>
      </c>
      <c r="B6" s="223" t="s">
        <v>266</v>
      </c>
      <c r="C6" s="91">
        <v>15161000</v>
      </c>
      <c r="D6" s="91">
        <v>15161000</v>
      </c>
      <c r="E6" s="91">
        <v>15161000</v>
      </c>
      <c r="F6" s="91">
        <v>15161000</v>
      </c>
      <c r="G6" s="91">
        <v>15161000</v>
      </c>
      <c r="H6" s="91">
        <v>15161000</v>
      </c>
      <c r="I6" s="91">
        <v>15161000</v>
      </c>
      <c r="J6" s="91">
        <v>15161000</v>
      </c>
      <c r="K6" s="91">
        <v>15161000</v>
      </c>
      <c r="L6" s="91">
        <v>15161000</v>
      </c>
      <c r="M6" s="91">
        <v>15161000</v>
      </c>
      <c r="N6" s="91">
        <v>15161000</v>
      </c>
      <c r="O6" s="92">
        <f t="shared" si="0"/>
        <v>181932000</v>
      </c>
      <c r="P6" s="563"/>
      <c r="Q6" s="93">
        <v>181932000</v>
      </c>
      <c r="S6" s="495">
        <f>Q6-O6</f>
        <v>0</v>
      </c>
    </row>
    <row r="7" spans="1:19" s="93" customFormat="1" ht="22.5">
      <c r="A7" s="90" t="s">
        <v>14</v>
      </c>
      <c r="B7" s="222" t="s">
        <v>232</v>
      </c>
      <c r="C7" s="94">
        <v>187000</v>
      </c>
      <c r="D7" s="94">
        <v>187000</v>
      </c>
      <c r="E7" s="94">
        <v>187000</v>
      </c>
      <c r="F7" s="94">
        <v>187000</v>
      </c>
      <c r="G7" s="94">
        <v>187000</v>
      </c>
      <c r="H7" s="94">
        <v>187000</v>
      </c>
      <c r="I7" s="94">
        <v>187000</v>
      </c>
      <c r="J7" s="94">
        <v>187000</v>
      </c>
      <c r="K7" s="94">
        <v>187000</v>
      </c>
      <c r="L7" s="94">
        <v>187000</v>
      </c>
      <c r="M7" s="94">
        <v>187000</v>
      </c>
      <c r="N7" s="94">
        <v>187000</v>
      </c>
      <c r="O7" s="95">
        <f t="shared" si="0"/>
        <v>2244000</v>
      </c>
      <c r="P7" s="563"/>
      <c r="Q7" s="93">
        <v>2244000</v>
      </c>
      <c r="S7" s="495">
        <f>Q7-O7</f>
        <v>0</v>
      </c>
    </row>
    <row r="8" spans="1:19" s="93" customFormat="1" ht="13.5" customHeight="1">
      <c r="A8" s="90" t="s">
        <v>15</v>
      </c>
      <c r="B8" s="221" t="s">
        <v>233</v>
      </c>
      <c r="C8" s="91">
        <v>2518500</v>
      </c>
      <c r="D8" s="91">
        <v>2518494</v>
      </c>
      <c r="E8" s="91">
        <v>2518500</v>
      </c>
      <c r="F8" s="91">
        <v>2518494</v>
      </c>
      <c r="G8" s="91">
        <v>2518500</v>
      </c>
      <c r="H8" s="91">
        <v>2518497</v>
      </c>
      <c r="I8" s="91">
        <v>2518500</v>
      </c>
      <c r="J8" s="91">
        <v>2518493</v>
      </c>
      <c r="K8" s="91">
        <v>2518497</v>
      </c>
      <c r="L8" s="91">
        <v>2518496</v>
      </c>
      <c r="M8" s="91">
        <v>2518495</v>
      </c>
      <c r="N8" s="91">
        <v>2518534</v>
      </c>
      <c r="O8" s="92">
        <f t="shared" si="0"/>
        <v>30222000</v>
      </c>
      <c r="P8" s="563"/>
      <c r="Q8" s="93">
        <v>30222000</v>
      </c>
      <c r="S8" s="495">
        <f>Q8-O8</f>
        <v>0</v>
      </c>
    </row>
    <row r="9" spans="1:16" s="93" customFormat="1" ht="13.5" customHeight="1">
      <c r="A9" s="90" t="s">
        <v>16</v>
      </c>
      <c r="B9" s="221" t="s">
        <v>5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2">
        <f t="shared" si="0"/>
        <v>0</v>
      </c>
      <c r="P9" s="563"/>
    </row>
    <row r="10" spans="1:16" s="93" customFormat="1" ht="13.5" customHeight="1">
      <c r="A10" s="90" t="s">
        <v>17</v>
      </c>
      <c r="B10" s="221" t="s">
        <v>188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>
        <f t="shared" si="0"/>
        <v>0</v>
      </c>
      <c r="P10" s="563"/>
    </row>
    <row r="11" spans="1:16" s="93" customFormat="1" ht="22.5">
      <c r="A11" s="90" t="s">
        <v>18</v>
      </c>
      <c r="B11" s="223" t="s">
        <v>222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2">
        <f t="shared" si="0"/>
        <v>0</v>
      </c>
      <c r="P11" s="563"/>
    </row>
    <row r="12" spans="1:17" s="93" customFormat="1" ht="13.5" customHeight="1" thickBot="1">
      <c r="A12" s="90" t="s">
        <v>19</v>
      </c>
      <c r="B12" s="221" t="s">
        <v>6</v>
      </c>
      <c r="C12" s="91">
        <v>973660</v>
      </c>
      <c r="D12" s="91">
        <v>973660</v>
      </c>
      <c r="E12" s="91">
        <v>973660</v>
      </c>
      <c r="F12" s="91">
        <v>973660</v>
      </c>
      <c r="G12" s="91">
        <v>973660</v>
      </c>
      <c r="H12" s="91">
        <v>973660</v>
      </c>
      <c r="I12" s="91">
        <v>973660</v>
      </c>
      <c r="J12" s="91">
        <v>973660</v>
      </c>
      <c r="K12" s="91">
        <v>973660</v>
      </c>
      <c r="L12" s="91">
        <v>973660</v>
      </c>
      <c r="M12" s="91">
        <v>973660</v>
      </c>
      <c r="N12" s="91">
        <v>973623</v>
      </c>
      <c r="O12" s="92">
        <f t="shared" si="0"/>
        <v>11683883</v>
      </c>
      <c r="P12" s="563"/>
      <c r="Q12" s="93">
        <v>11683883</v>
      </c>
    </row>
    <row r="13" spans="1:16" s="86" customFormat="1" ht="15.75" customHeight="1" thickBot="1">
      <c r="A13" s="85" t="s">
        <v>20</v>
      </c>
      <c r="B13" s="30" t="s">
        <v>90</v>
      </c>
      <c r="C13" s="96">
        <f aca="true" t="shared" si="1" ref="C13:N13">SUM(C5:C12)</f>
        <v>18840160</v>
      </c>
      <c r="D13" s="96">
        <f t="shared" si="1"/>
        <v>18840154</v>
      </c>
      <c r="E13" s="96">
        <f t="shared" si="1"/>
        <v>18840160</v>
      </c>
      <c r="F13" s="96">
        <f t="shared" si="1"/>
        <v>18840154</v>
      </c>
      <c r="G13" s="96">
        <f t="shared" si="1"/>
        <v>18840160</v>
      </c>
      <c r="H13" s="96">
        <f t="shared" si="1"/>
        <v>18840157</v>
      </c>
      <c r="I13" s="96">
        <f t="shared" si="1"/>
        <v>18840160</v>
      </c>
      <c r="J13" s="96">
        <f t="shared" si="1"/>
        <v>18840153</v>
      </c>
      <c r="K13" s="96">
        <f t="shared" si="1"/>
        <v>18840157</v>
      </c>
      <c r="L13" s="96">
        <f t="shared" si="1"/>
        <v>18840156</v>
      </c>
      <c r="M13" s="96">
        <f t="shared" si="1"/>
        <v>18840155</v>
      </c>
      <c r="N13" s="96">
        <f t="shared" si="1"/>
        <v>18840157</v>
      </c>
      <c r="O13" s="97">
        <f>SUM(C13:N13)</f>
        <v>226081883</v>
      </c>
      <c r="P13" s="563"/>
    </row>
    <row r="14" spans="1:16" s="86" customFormat="1" ht="15" customHeight="1" thickBot="1">
      <c r="A14" s="85" t="s">
        <v>21</v>
      </c>
      <c r="B14" s="558" t="s">
        <v>48</v>
      </c>
      <c r="C14" s="559"/>
      <c r="D14" s="559"/>
      <c r="E14" s="559"/>
      <c r="F14" s="559"/>
      <c r="G14" s="559"/>
      <c r="H14" s="559"/>
      <c r="I14" s="559"/>
      <c r="J14" s="559"/>
      <c r="K14" s="559"/>
      <c r="L14" s="559"/>
      <c r="M14" s="559"/>
      <c r="N14" s="559"/>
      <c r="O14" s="560"/>
      <c r="P14" s="563"/>
    </row>
    <row r="15" spans="1:19" s="93" customFormat="1" ht="13.5" customHeight="1">
      <c r="A15" s="98" t="s">
        <v>22</v>
      </c>
      <c r="B15" s="224" t="s">
        <v>52</v>
      </c>
      <c r="C15" s="94">
        <v>7960000</v>
      </c>
      <c r="D15" s="94">
        <v>7960000</v>
      </c>
      <c r="E15" s="94">
        <v>7960000</v>
      </c>
      <c r="F15" s="94">
        <v>7960000</v>
      </c>
      <c r="G15" s="94">
        <v>7960000</v>
      </c>
      <c r="H15" s="94">
        <v>7960000</v>
      </c>
      <c r="I15" s="94">
        <v>7960000</v>
      </c>
      <c r="J15" s="94">
        <v>7960000</v>
      </c>
      <c r="K15" s="94">
        <v>7960000</v>
      </c>
      <c r="L15" s="94">
        <v>7960000</v>
      </c>
      <c r="M15" s="94">
        <v>7960000</v>
      </c>
      <c r="N15" s="94">
        <v>7960000</v>
      </c>
      <c r="O15" s="95">
        <f t="shared" si="0"/>
        <v>95520000</v>
      </c>
      <c r="P15" s="563"/>
      <c r="Q15" s="93">
        <v>95520000</v>
      </c>
      <c r="S15" s="495">
        <f>Q15-O15</f>
        <v>0</v>
      </c>
    </row>
    <row r="16" spans="1:19" s="93" customFormat="1" ht="27" customHeight="1">
      <c r="A16" s="90" t="s">
        <v>23</v>
      </c>
      <c r="B16" s="223" t="s">
        <v>124</v>
      </c>
      <c r="C16" s="91">
        <v>1172083</v>
      </c>
      <c r="D16" s="91">
        <v>1172083</v>
      </c>
      <c r="E16" s="91">
        <v>1172083</v>
      </c>
      <c r="F16" s="91">
        <v>1172083</v>
      </c>
      <c r="G16" s="91">
        <v>1172083</v>
      </c>
      <c r="H16" s="91">
        <v>1172083</v>
      </c>
      <c r="I16" s="91">
        <v>1172083</v>
      </c>
      <c r="J16" s="91">
        <v>1172083</v>
      </c>
      <c r="K16" s="91">
        <v>1172083</v>
      </c>
      <c r="L16" s="91">
        <v>1172083</v>
      </c>
      <c r="M16" s="91">
        <v>1172083</v>
      </c>
      <c r="N16" s="91">
        <v>1172087</v>
      </c>
      <c r="O16" s="92">
        <f t="shared" si="0"/>
        <v>14065000</v>
      </c>
      <c r="P16" s="563"/>
      <c r="Q16" s="93">
        <v>14065000</v>
      </c>
      <c r="S16" s="495">
        <f aca="true" t="shared" si="2" ref="S16:S23">Q16-O16</f>
        <v>0</v>
      </c>
    </row>
    <row r="17" spans="1:19" s="93" customFormat="1" ht="13.5" customHeight="1">
      <c r="A17" s="90" t="s">
        <v>24</v>
      </c>
      <c r="B17" s="221" t="s">
        <v>105</v>
      </c>
      <c r="C17" s="91">
        <v>8168083</v>
      </c>
      <c r="D17" s="91">
        <v>8168083</v>
      </c>
      <c r="E17" s="91">
        <v>8168083</v>
      </c>
      <c r="F17" s="91">
        <v>8168083</v>
      </c>
      <c r="G17" s="91">
        <v>8168083</v>
      </c>
      <c r="H17" s="91">
        <v>8168083</v>
      </c>
      <c r="I17" s="91">
        <v>8168083</v>
      </c>
      <c r="J17" s="91">
        <v>8168083</v>
      </c>
      <c r="K17" s="91">
        <v>8168083</v>
      </c>
      <c r="L17" s="91">
        <v>8168083</v>
      </c>
      <c r="M17" s="91">
        <v>8168083</v>
      </c>
      <c r="N17" s="91">
        <v>8168087</v>
      </c>
      <c r="O17" s="92">
        <f t="shared" si="0"/>
        <v>98017000</v>
      </c>
      <c r="P17" s="563"/>
      <c r="Q17" s="93">
        <v>98017000</v>
      </c>
      <c r="S17" s="495">
        <f t="shared" si="2"/>
        <v>0</v>
      </c>
    </row>
    <row r="18" spans="1:19" s="93" customFormat="1" ht="13.5" customHeight="1">
      <c r="A18" s="90" t="s">
        <v>25</v>
      </c>
      <c r="B18" s="221" t="s">
        <v>125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2">
        <f t="shared" si="0"/>
        <v>0</v>
      </c>
      <c r="P18" s="563"/>
      <c r="S18" s="495">
        <f t="shared" si="2"/>
        <v>0</v>
      </c>
    </row>
    <row r="19" spans="1:19" s="93" customFormat="1" ht="13.5" customHeight="1">
      <c r="A19" s="90" t="s">
        <v>26</v>
      </c>
      <c r="B19" s="221" t="s">
        <v>126</v>
      </c>
      <c r="C19" s="91">
        <v>580917</v>
      </c>
      <c r="D19" s="91">
        <v>580917</v>
      </c>
      <c r="E19" s="91">
        <v>580917</v>
      </c>
      <c r="F19" s="91">
        <v>580917</v>
      </c>
      <c r="G19" s="91">
        <v>580917</v>
      </c>
      <c r="H19" s="91">
        <v>580917</v>
      </c>
      <c r="I19" s="91">
        <v>580917</v>
      </c>
      <c r="J19" s="91">
        <v>580917</v>
      </c>
      <c r="K19" s="91">
        <v>580917</v>
      </c>
      <c r="L19" s="91">
        <v>580917</v>
      </c>
      <c r="M19" s="91">
        <v>580917</v>
      </c>
      <c r="N19" s="91">
        <v>580913</v>
      </c>
      <c r="O19" s="92">
        <f t="shared" si="0"/>
        <v>6971000</v>
      </c>
      <c r="P19" s="563"/>
      <c r="Q19" s="93">
        <v>6971000</v>
      </c>
      <c r="S19" s="495">
        <f t="shared" si="2"/>
        <v>0</v>
      </c>
    </row>
    <row r="20" spans="1:19" s="93" customFormat="1" ht="13.5" customHeight="1">
      <c r="A20" s="90" t="s">
        <v>27</v>
      </c>
      <c r="B20" s="221" t="s">
        <v>147</v>
      </c>
      <c r="C20" s="94">
        <v>187000</v>
      </c>
      <c r="D20" s="94">
        <v>187000</v>
      </c>
      <c r="E20" s="94">
        <v>187000</v>
      </c>
      <c r="F20" s="94">
        <v>187000</v>
      </c>
      <c r="G20" s="94">
        <v>187000</v>
      </c>
      <c r="H20" s="94">
        <v>187000</v>
      </c>
      <c r="I20" s="94">
        <v>187000</v>
      </c>
      <c r="J20" s="94">
        <v>187000</v>
      </c>
      <c r="K20" s="94">
        <v>187000</v>
      </c>
      <c r="L20" s="94">
        <v>187000</v>
      </c>
      <c r="M20" s="94">
        <v>187000</v>
      </c>
      <c r="N20" s="94">
        <v>187000</v>
      </c>
      <c r="O20" s="92">
        <f t="shared" si="0"/>
        <v>2244000</v>
      </c>
      <c r="P20" s="563"/>
      <c r="Q20" s="93">
        <v>2244000</v>
      </c>
      <c r="S20" s="495">
        <f t="shared" si="2"/>
        <v>0</v>
      </c>
    </row>
    <row r="21" spans="1:19" s="93" customFormat="1" ht="15.75">
      <c r="A21" s="90" t="s">
        <v>28</v>
      </c>
      <c r="B21" s="223" t="s">
        <v>127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2">
        <f t="shared" si="0"/>
        <v>0</v>
      </c>
      <c r="P21" s="563"/>
      <c r="S21" s="495">
        <f t="shared" si="2"/>
        <v>0</v>
      </c>
    </row>
    <row r="22" spans="1:19" s="93" customFormat="1" ht="13.5" customHeight="1">
      <c r="A22" s="90" t="s">
        <v>29</v>
      </c>
      <c r="B22" s="221" t="s">
        <v>148</v>
      </c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2">
        <f t="shared" si="0"/>
        <v>0</v>
      </c>
      <c r="P22" s="563"/>
      <c r="S22" s="495">
        <f t="shared" si="2"/>
        <v>0</v>
      </c>
    </row>
    <row r="23" spans="1:19" s="93" customFormat="1" ht="13.5" customHeight="1">
      <c r="A23" s="90" t="s">
        <v>30</v>
      </c>
      <c r="B23" s="221" t="s">
        <v>42</v>
      </c>
      <c r="C23" s="91">
        <v>772077</v>
      </c>
      <c r="D23" s="91">
        <v>772071</v>
      </c>
      <c r="E23" s="91">
        <v>772077</v>
      </c>
      <c r="F23" s="91">
        <v>772071</v>
      </c>
      <c r="G23" s="91">
        <v>772077</v>
      </c>
      <c r="H23" s="91">
        <v>772074</v>
      </c>
      <c r="I23" s="91">
        <v>772077</v>
      </c>
      <c r="J23" s="91">
        <v>772070</v>
      </c>
      <c r="K23" s="91">
        <v>772074</v>
      </c>
      <c r="L23" s="91">
        <v>772073</v>
      </c>
      <c r="M23" s="91">
        <v>772072</v>
      </c>
      <c r="N23" s="91">
        <v>772070</v>
      </c>
      <c r="O23" s="92">
        <f>SUM(C23:N23)</f>
        <v>9264883</v>
      </c>
      <c r="P23" s="563"/>
      <c r="Q23" s="93">
        <v>9264883</v>
      </c>
      <c r="S23" s="495">
        <f t="shared" si="2"/>
        <v>0</v>
      </c>
    </row>
    <row r="24" spans="1:16" s="93" customFormat="1" ht="13.5" customHeight="1">
      <c r="A24" s="90" t="s">
        <v>31</v>
      </c>
      <c r="B24" s="221" t="s">
        <v>254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2"/>
      <c r="P24" s="563"/>
    </row>
    <row r="25" spans="1:16" s="93" customFormat="1" ht="13.5" customHeight="1" thickBot="1">
      <c r="A25" s="90" t="s">
        <v>32</v>
      </c>
      <c r="B25" s="221" t="s">
        <v>7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2">
        <f t="shared" si="0"/>
        <v>0</v>
      </c>
      <c r="P25" s="563"/>
    </row>
    <row r="26" spans="1:16" s="86" customFormat="1" ht="15.75" customHeight="1" thickBot="1">
      <c r="A26" s="99" t="s">
        <v>33</v>
      </c>
      <c r="B26" s="30" t="s">
        <v>91</v>
      </c>
      <c r="C26" s="96">
        <f aca="true" t="shared" si="3" ref="C26:N26">SUM(C15:C25)</f>
        <v>18840160</v>
      </c>
      <c r="D26" s="96">
        <f t="shared" si="3"/>
        <v>18840154</v>
      </c>
      <c r="E26" s="96">
        <f t="shared" si="3"/>
        <v>18840160</v>
      </c>
      <c r="F26" s="96">
        <f t="shared" si="3"/>
        <v>18840154</v>
      </c>
      <c r="G26" s="96">
        <f t="shared" si="3"/>
        <v>18840160</v>
      </c>
      <c r="H26" s="96">
        <f t="shared" si="3"/>
        <v>18840157</v>
      </c>
      <c r="I26" s="96">
        <f t="shared" si="3"/>
        <v>18840160</v>
      </c>
      <c r="J26" s="96">
        <f t="shared" si="3"/>
        <v>18840153</v>
      </c>
      <c r="K26" s="96">
        <f t="shared" si="3"/>
        <v>18840157</v>
      </c>
      <c r="L26" s="96">
        <f t="shared" si="3"/>
        <v>18840156</v>
      </c>
      <c r="M26" s="96">
        <f t="shared" si="3"/>
        <v>18840155</v>
      </c>
      <c r="N26" s="96">
        <f t="shared" si="3"/>
        <v>18840157</v>
      </c>
      <c r="O26" s="97">
        <f t="shared" si="0"/>
        <v>226081883</v>
      </c>
      <c r="P26" s="563"/>
    </row>
    <row r="27" spans="1:16" ht="16.5" thickBot="1">
      <c r="A27" s="99" t="s">
        <v>34</v>
      </c>
      <c r="B27" s="225" t="s">
        <v>92</v>
      </c>
      <c r="C27" s="100">
        <f aca="true" t="shared" si="4" ref="C27:O27">C13-C26</f>
        <v>0</v>
      </c>
      <c r="D27" s="100">
        <f t="shared" si="4"/>
        <v>0</v>
      </c>
      <c r="E27" s="100">
        <f t="shared" si="4"/>
        <v>0</v>
      </c>
      <c r="F27" s="100">
        <f t="shared" si="4"/>
        <v>0</v>
      </c>
      <c r="G27" s="100">
        <f t="shared" si="4"/>
        <v>0</v>
      </c>
      <c r="H27" s="100">
        <f t="shared" si="4"/>
        <v>0</v>
      </c>
      <c r="I27" s="100">
        <f t="shared" si="4"/>
        <v>0</v>
      </c>
      <c r="J27" s="100">
        <f t="shared" si="4"/>
        <v>0</v>
      </c>
      <c r="K27" s="100">
        <f t="shared" si="4"/>
        <v>0</v>
      </c>
      <c r="L27" s="100">
        <f t="shared" si="4"/>
        <v>0</v>
      </c>
      <c r="M27" s="100">
        <f t="shared" si="4"/>
        <v>0</v>
      </c>
      <c r="N27" s="100">
        <f t="shared" si="4"/>
        <v>0</v>
      </c>
      <c r="O27" s="101">
        <f t="shared" si="4"/>
        <v>0</v>
      </c>
      <c r="P27" s="563"/>
    </row>
    <row r="28" ht="15.75">
      <c r="A28" s="103"/>
    </row>
    <row r="29" spans="2:15" ht="15.75">
      <c r="B29" s="104"/>
      <c r="C29" s="105"/>
      <c r="D29" s="105"/>
      <c r="O29" s="102"/>
    </row>
    <row r="30" ht="15.75">
      <c r="O30" s="102"/>
    </row>
    <row r="31" ht="15.75">
      <c r="O31" s="102"/>
    </row>
    <row r="32" ht="15.75">
      <c r="O32" s="102"/>
    </row>
    <row r="33" ht="15.75">
      <c r="O33" s="102"/>
    </row>
    <row r="34" ht="15.75">
      <c r="O34" s="102"/>
    </row>
    <row r="35" ht="15.75">
      <c r="O35" s="102"/>
    </row>
    <row r="36" ht="15.75">
      <c r="O36" s="102"/>
    </row>
    <row r="37" ht="15.75">
      <c r="O37" s="102"/>
    </row>
    <row r="38" ht="15.75">
      <c r="O38" s="102"/>
    </row>
    <row r="39" ht="15.75">
      <c r="O39" s="102"/>
    </row>
    <row r="40" ht="15.75">
      <c r="O40" s="102"/>
    </row>
    <row r="41" ht="15.75">
      <c r="O41" s="102"/>
    </row>
    <row r="42" ht="15.75">
      <c r="O42" s="102"/>
    </row>
    <row r="43" ht="15.75">
      <c r="O43" s="102"/>
    </row>
    <row r="44" ht="15.75">
      <c r="O44" s="102"/>
    </row>
    <row r="45" ht="15.75">
      <c r="O45" s="102"/>
    </row>
    <row r="46" ht="15.75">
      <c r="O46" s="102"/>
    </row>
    <row r="47" ht="15.75">
      <c r="O47" s="102"/>
    </row>
    <row r="48" ht="15.75">
      <c r="O48" s="102"/>
    </row>
    <row r="49" ht="15.75">
      <c r="O49" s="102"/>
    </row>
    <row r="50" ht="15.75">
      <c r="O50" s="102"/>
    </row>
    <row r="51" ht="15.75">
      <c r="O51" s="102"/>
    </row>
    <row r="52" ht="15.75">
      <c r="O52" s="102"/>
    </row>
    <row r="53" ht="15.75">
      <c r="O53" s="102"/>
    </row>
    <row r="54" ht="15.75">
      <c r="O54" s="102"/>
    </row>
    <row r="55" ht="15.75">
      <c r="O55" s="102"/>
    </row>
    <row r="56" ht="15.75">
      <c r="O56" s="102"/>
    </row>
    <row r="57" ht="15.75">
      <c r="O57" s="102"/>
    </row>
    <row r="58" ht="15.75">
      <c r="O58" s="102"/>
    </row>
    <row r="59" ht="15.75">
      <c r="O59" s="102"/>
    </row>
    <row r="60" ht="15.75">
      <c r="O60" s="102"/>
    </row>
    <row r="61" ht="15.75">
      <c r="O61" s="102"/>
    </row>
    <row r="62" ht="15.75">
      <c r="O62" s="102"/>
    </row>
    <row r="63" ht="15.75">
      <c r="O63" s="102"/>
    </row>
    <row r="64" ht="15.75">
      <c r="O64" s="102"/>
    </row>
    <row r="65" ht="15.75">
      <c r="O65" s="102"/>
    </row>
    <row r="66" ht="15.75">
      <c r="O66" s="102"/>
    </row>
    <row r="67" ht="15.75">
      <c r="O67" s="102"/>
    </row>
    <row r="68" ht="15.75">
      <c r="O68" s="102"/>
    </row>
    <row r="69" ht="15.75">
      <c r="O69" s="102"/>
    </row>
    <row r="70" ht="15.75">
      <c r="O70" s="102"/>
    </row>
    <row r="71" ht="15.75">
      <c r="O71" s="102"/>
    </row>
    <row r="72" ht="15.75">
      <c r="O72" s="102"/>
    </row>
    <row r="73" ht="15.75">
      <c r="O73" s="102"/>
    </row>
    <row r="74" ht="15.75">
      <c r="O74" s="102"/>
    </row>
    <row r="75" ht="15.75">
      <c r="O75" s="102"/>
    </row>
    <row r="76" ht="15.75">
      <c r="O76" s="102"/>
    </row>
    <row r="77" ht="15.75">
      <c r="O77" s="102"/>
    </row>
    <row r="78" ht="15.75">
      <c r="O78" s="102"/>
    </row>
    <row r="79" ht="15.75">
      <c r="O79" s="102"/>
    </row>
    <row r="80" ht="15.75">
      <c r="O80" s="102"/>
    </row>
    <row r="81" ht="15.75">
      <c r="O81" s="102"/>
    </row>
    <row r="82" ht="15.75">
      <c r="O82" s="102"/>
    </row>
  </sheetData>
  <sheetProtection/>
  <mergeCells count="4">
    <mergeCell ref="B4:O4"/>
    <mergeCell ref="B14:O14"/>
    <mergeCell ref="A1:O1"/>
    <mergeCell ref="P1:P27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22"/>
  <sheetViews>
    <sheetView view="pageBreakPreview" zoomScaleSheetLayoutView="100" workbookViewId="0" topLeftCell="A58">
      <selection activeCell="B73" sqref="B73"/>
    </sheetView>
  </sheetViews>
  <sheetFormatPr defaultColWidth="9.125" defaultRowHeight="12.75"/>
  <cols>
    <col min="1" max="1" width="12.50390625" style="446" customWidth="1"/>
    <col min="2" max="2" width="55.50390625" style="448" customWidth="1"/>
    <col min="3" max="3" width="14.375" style="411" customWidth="1"/>
    <col min="4" max="4" width="15.50390625" style="411" customWidth="1"/>
    <col min="5" max="5" width="9.125" style="411" customWidth="1"/>
    <col min="6" max="6" width="11.50390625" style="411" customWidth="1"/>
    <col min="7" max="7" width="13.625" style="411" customWidth="1"/>
    <col min="8" max="16384" width="9.125" style="411" customWidth="1"/>
  </cols>
  <sheetData>
    <row r="1" spans="1:4" ht="27">
      <c r="A1" s="408"/>
      <c r="B1" s="409" t="s">
        <v>295</v>
      </c>
      <c r="C1" s="410"/>
      <c r="D1" s="410" t="s">
        <v>296</v>
      </c>
    </row>
    <row r="2" spans="1:4" s="415" customFormat="1" ht="38.25">
      <c r="A2" s="412"/>
      <c r="B2" s="413" t="s">
        <v>297</v>
      </c>
      <c r="C2" s="414" t="s">
        <v>396</v>
      </c>
      <c r="D2" s="414" t="s">
        <v>419</v>
      </c>
    </row>
    <row r="3" spans="1:4" s="418" customFormat="1" ht="19.5" customHeight="1">
      <c r="A3" s="416">
        <v>1</v>
      </c>
      <c r="B3" s="417">
        <v>2</v>
      </c>
      <c r="C3" s="416">
        <v>3</v>
      </c>
      <c r="D3" s="416">
        <v>4</v>
      </c>
    </row>
    <row r="4" spans="1:4" s="422" customFormat="1" ht="12.75">
      <c r="A4" s="419" t="s">
        <v>298</v>
      </c>
      <c r="B4" s="420" t="s">
        <v>299</v>
      </c>
      <c r="C4" s="421">
        <f>C5+C9+C11+C13+C14</f>
        <v>167773</v>
      </c>
      <c r="D4" s="421">
        <f>D5+D9+D11+D13+D14</f>
        <v>181932000</v>
      </c>
    </row>
    <row r="5" spans="1:4" s="425" customFormat="1" ht="19.5" customHeight="1">
      <c r="A5" s="423" t="s">
        <v>300</v>
      </c>
      <c r="B5" s="420" t="s">
        <v>301</v>
      </c>
      <c r="C5" s="424">
        <f>C6+C7+C8</f>
        <v>39186</v>
      </c>
      <c r="D5" s="424">
        <f>D6+D7+D8</f>
        <v>44814000</v>
      </c>
    </row>
    <row r="6" spans="1:4" s="429" customFormat="1" ht="19.5" customHeight="1">
      <c r="A6" s="426" t="s">
        <v>302</v>
      </c>
      <c r="B6" s="427" t="s">
        <v>303</v>
      </c>
      <c r="C6" s="428">
        <v>22612</v>
      </c>
      <c r="D6" s="428">
        <v>28344000</v>
      </c>
    </row>
    <row r="7" spans="1:4" s="429" customFormat="1" ht="19.5" customHeight="1">
      <c r="A7" s="426" t="s">
        <v>304</v>
      </c>
      <c r="B7" s="427" t="s">
        <v>305</v>
      </c>
      <c r="C7" s="428">
        <v>16574</v>
      </c>
      <c r="D7" s="428">
        <v>16470000</v>
      </c>
    </row>
    <row r="8" spans="1:4" s="429" customFormat="1" ht="19.5" customHeight="1">
      <c r="A8" s="426"/>
      <c r="B8" s="427"/>
      <c r="C8" s="428"/>
      <c r="D8" s="428"/>
    </row>
    <row r="9" spans="1:4" s="429" customFormat="1" ht="19.5" customHeight="1">
      <c r="A9" s="423" t="s">
        <v>306</v>
      </c>
      <c r="B9" s="420" t="s">
        <v>307</v>
      </c>
      <c r="C9" s="424"/>
      <c r="D9" s="424"/>
    </row>
    <row r="10" spans="1:4" s="429" customFormat="1" ht="19.5" customHeight="1">
      <c r="A10" s="426"/>
      <c r="B10" s="430"/>
      <c r="C10" s="428"/>
      <c r="D10" s="428"/>
    </row>
    <row r="11" spans="1:4" s="425" customFormat="1" ht="12.75">
      <c r="A11" s="423" t="s">
        <v>308</v>
      </c>
      <c r="B11" s="420" t="s">
        <v>309</v>
      </c>
      <c r="C11" s="424"/>
      <c r="D11" s="424"/>
    </row>
    <row r="12" spans="1:4" s="429" customFormat="1" ht="19.5" customHeight="1">
      <c r="A12" s="426"/>
      <c r="B12" s="427"/>
      <c r="C12" s="428"/>
      <c r="D12" s="428"/>
    </row>
    <row r="13" spans="1:4" s="429" customFormat="1" ht="19.5" customHeight="1">
      <c r="A13" s="423" t="s">
        <v>306</v>
      </c>
      <c r="B13" s="420" t="s">
        <v>310</v>
      </c>
      <c r="C13" s="424">
        <f>C15+C17+C55+C57</f>
        <v>128587</v>
      </c>
      <c r="D13" s="424">
        <f>D15+D17+D55+D57</f>
        <v>137118000</v>
      </c>
    </row>
    <row r="14" spans="1:4" s="429" customFormat="1" ht="19.5" customHeight="1">
      <c r="A14" s="426"/>
      <c r="B14" s="427" t="s">
        <v>394</v>
      </c>
      <c r="C14" s="428"/>
      <c r="D14" s="428"/>
    </row>
    <row r="15" spans="1:4" s="425" customFormat="1" ht="19.5" customHeight="1">
      <c r="A15" s="423" t="s">
        <v>311</v>
      </c>
      <c r="B15" s="431" t="s">
        <v>312</v>
      </c>
      <c r="C15" s="494">
        <f>SUM(C14)</f>
        <v>0</v>
      </c>
      <c r="D15" s="494">
        <f>SUM(D14)</f>
        <v>0</v>
      </c>
    </row>
    <row r="16" spans="1:4" s="429" customFormat="1" ht="19.5" customHeight="1">
      <c r="A16" s="426"/>
      <c r="B16" s="433"/>
      <c r="C16" s="428"/>
      <c r="D16" s="428"/>
    </row>
    <row r="17" spans="1:7" s="425" customFormat="1" ht="19.5" customHeight="1">
      <c r="A17" s="423" t="s">
        <v>313</v>
      </c>
      <c r="B17" s="431" t="s">
        <v>314</v>
      </c>
      <c r="C17" s="432">
        <f>SUM(C18:C54)</f>
        <v>128587</v>
      </c>
      <c r="D17" s="494">
        <f>SUM(D18:D54)</f>
        <v>137118000</v>
      </c>
      <c r="G17" s="425">
        <f>G18+G19+G20+G21+G22+G23+G24+G25+G26</f>
        <v>139362000</v>
      </c>
    </row>
    <row r="18" spans="1:7" s="429" customFormat="1" ht="19.5" customHeight="1">
      <c r="A18" s="426"/>
      <c r="B18" s="427" t="s">
        <v>315</v>
      </c>
      <c r="C18" s="428">
        <v>1573</v>
      </c>
      <c r="D18" s="424">
        <v>1883089</v>
      </c>
      <c r="F18" s="429" t="s">
        <v>399</v>
      </c>
      <c r="G18" s="429">
        <f>D32+D41+D43+D45</f>
        <v>54522700</v>
      </c>
    </row>
    <row r="19" spans="1:7" s="429" customFormat="1" ht="19.5" customHeight="1">
      <c r="A19" s="426"/>
      <c r="B19" s="427" t="s">
        <v>316</v>
      </c>
      <c r="C19" s="428">
        <v>1582</v>
      </c>
      <c r="D19" s="424">
        <v>1851651</v>
      </c>
      <c r="F19" s="429" t="s">
        <v>400</v>
      </c>
      <c r="G19" s="429">
        <f>D21+D28+D36+D42+D44+D46+D50+D53+D65</f>
        <v>57941029</v>
      </c>
    </row>
    <row r="20" spans="1:7" s="429" customFormat="1" ht="19.5" customHeight="1">
      <c r="A20" s="426"/>
      <c r="B20" s="427" t="s">
        <v>317</v>
      </c>
      <c r="C20" s="428">
        <v>3895</v>
      </c>
      <c r="D20" s="424">
        <v>4568701</v>
      </c>
      <c r="F20" s="429" t="s">
        <v>401</v>
      </c>
      <c r="G20" s="429">
        <f>D20+D27+D35</f>
        <v>7872150</v>
      </c>
    </row>
    <row r="21" spans="1:7" s="429" customFormat="1" ht="19.5" customHeight="1">
      <c r="A21" s="426"/>
      <c r="B21" s="427" t="s">
        <v>318</v>
      </c>
      <c r="C21" s="428">
        <v>13743</v>
      </c>
      <c r="D21" s="424">
        <v>16290624</v>
      </c>
      <c r="F21" s="429" t="s">
        <v>402</v>
      </c>
      <c r="G21" s="429">
        <f>D19+D25+D34+D47+D51</f>
        <v>4371952</v>
      </c>
    </row>
    <row r="22" spans="1:7" s="429" customFormat="1" ht="19.5" customHeight="1">
      <c r="A22" s="426"/>
      <c r="B22" s="427" t="s">
        <v>319</v>
      </c>
      <c r="C22" s="428">
        <v>1753</v>
      </c>
      <c r="D22" s="424">
        <v>2029165</v>
      </c>
      <c r="F22" s="429" t="s">
        <v>403</v>
      </c>
      <c r="G22" s="429">
        <f>D18+D26+D33+D48</f>
        <v>3789915</v>
      </c>
    </row>
    <row r="23" spans="1:7" s="429" customFormat="1" ht="19.5" customHeight="1">
      <c r="A23" s="426"/>
      <c r="B23" s="427" t="s">
        <v>320</v>
      </c>
      <c r="C23" s="428">
        <v>1228</v>
      </c>
      <c r="D23" s="424">
        <v>1451383</v>
      </c>
      <c r="F23" s="429" t="s">
        <v>404</v>
      </c>
      <c r="G23" s="429">
        <f>D22+D37</f>
        <v>2112467</v>
      </c>
    </row>
    <row r="24" spans="1:7" s="429" customFormat="1" ht="19.5" customHeight="1">
      <c r="A24" s="426"/>
      <c r="B24" s="427" t="s">
        <v>321</v>
      </c>
      <c r="C24" s="428">
        <v>2543</v>
      </c>
      <c r="D24" s="424">
        <v>3009387</v>
      </c>
      <c r="F24" s="429" t="s">
        <v>405</v>
      </c>
      <c r="G24" s="429">
        <f>D23+D29+D38+D52</f>
        <v>2250536</v>
      </c>
    </row>
    <row r="25" spans="1:7" s="429" customFormat="1" ht="19.5" customHeight="1">
      <c r="A25" s="426"/>
      <c r="B25" s="427" t="s">
        <v>322</v>
      </c>
      <c r="C25" s="428">
        <v>457</v>
      </c>
      <c r="D25" s="424">
        <v>403500</v>
      </c>
      <c r="F25" s="429" t="s">
        <v>406</v>
      </c>
      <c r="G25" s="429">
        <f>D30+D39+D49</f>
        <v>1861120</v>
      </c>
    </row>
    <row r="26" spans="1:7" s="429" customFormat="1" ht="19.5" customHeight="1">
      <c r="A26" s="426"/>
      <c r="B26" s="427" t="s">
        <v>398</v>
      </c>
      <c r="C26" s="428">
        <v>3083</v>
      </c>
      <c r="D26" s="424">
        <v>215700</v>
      </c>
      <c r="F26" s="429" t="s">
        <v>407</v>
      </c>
      <c r="G26" s="429">
        <f>D24+D31+D40</f>
        <v>4640131</v>
      </c>
    </row>
    <row r="27" spans="1:4" s="429" customFormat="1" ht="19.5" customHeight="1">
      <c r="A27" s="426"/>
      <c r="B27" s="427" t="s">
        <v>323</v>
      </c>
      <c r="C27" s="428">
        <v>2802</v>
      </c>
      <c r="D27" s="424">
        <v>2782700</v>
      </c>
    </row>
    <row r="28" spans="1:4" s="429" customFormat="1" ht="19.5" customHeight="1">
      <c r="A28" s="426"/>
      <c r="B28" s="427" t="s">
        <v>324</v>
      </c>
      <c r="C28" s="428">
        <v>8851</v>
      </c>
      <c r="D28" s="424">
        <v>6733000</v>
      </c>
    </row>
    <row r="29" spans="1:4" s="429" customFormat="1" ht="19.5" customHeight="1">
      <c r="A29" s="426"/>
      <c r="B29" s="427" t="s">
        <v>325</v>
      </c>
      <c r="C29" s="428">
        <v>405</v>
      </c>
      <c r="D29" s="424">
        <v>526300</v>
      </c>
    </row>
    <row r="30" spans="1:4" s="429" customFormat="1" ht="19.5" customHeight="1">
      <c r="A30" s="426"/>
      <c r="B30" s="427" t="s">
        <v>326</v>
      </c>
      <c r="C30" s="428">
        <v>241</v>
      </c>
      <c r="D30" s="424">
        <v>340500</v>
      </c>
    </row>
    <row r="31" spans="1:4" s="429" customFormat="1" ht="19.5" customHeight="1">
      <c r="A31" s="426"/>
      <c r="B31" s="427" t="s">
        <v>327</v>
      </c>
      <c r="C31" s="428">
        <v>1774</v>
      </c>
      <c r="D31" s="424">
        <v>1359900</v>
      </c>
    </row>
    <row r="32" spans="1:4" s="429" customFormat="1" ht="19.5" customHeight="1">
      <c r="A32" s="423"/>
      <c r="B32" s="496" t="s">
        <v>328</v>
      </c>
      <c r="C32" s="497">
        <v>24453</v>
      </c>
      <c r="D32" s="497">
        <v>31145400</v>
      </c>
    </row>
    <row r="33" spans="1:4" s="429" customFormat="1" ht="19.5" customHeight="1">
      <c r="A33" s="426"/>
      <c r="B33" s="427" t="s">
        <v>329</v>
      </c>
      <c r="C33" s="434">
        <v>129</v>
      </c>
      <c r="D33" s="498">
        <v>134284</v>
      </c>
    </row>
    <row r="34" spans="1:4" s="429" customFormat="1" ht="19.5" customHeight="1">
      <c r="A34" s="426"/>
      <c r="B34" s="427" t="s">
        <v>330</v>
      </c>
      <c r="C34" s="434">
        <v>241</v>
      </c>
      <c r="D34" s="498">
        <v>250360</v>
      </c>
    </row>
    <row r="35" spans="1:4" s="429" customFormat="1" ht="19.5" customHeight="1">
      <c r="A35" s="426"/>
      <c r="B35" s="427" t="s">
        <v>331</v>
      </c>
      <c r="C35" s="434">
        <v>502</v>
      </c>
      <c r="D35" s="498">
        <v>520749</v>
      </c>
    </row>
    <row r="36" spans="1:4" s="429" customFormat="1" ht="19.5" customHeight="1">
      <c r="A36" s="426"/>
      <c r="B36" s="427" t="s">
        <v>332</v>
      </c>
      <c r="C36" s="434">
        <v>2925</v>
      </c>
      <c r="D36" s="498">
        <v>3036639</v>
      </c>
    </row>
    <row r="37" spans="1:4" s="429" customFormat="1" ht="19.5" customHeight="1">
      <c r="A37" s="426"/>
      <c r="B37" s="427" t="s">
        <v>333</v>
      </c>
      <c r="C37" s="434">
        <v>80</v>
      </c>
      <c r="D37" s="498">
        <v>83302</v>
      </c>
    </row>
    <row r="38" spans="1:4" s="429" customFormat="1" ht="19.5" customHeight="1">
      <c r="A38" s="426"/>
      <c r="B38" s="427" t="s">
        <v>334</v>
      </c>
      <c r="C38" s="434">
        <v>132</v>
      </c>
      <c r="D38" s="498">
        <v>137015</v>
      </c>
    </row>
    <row r="39" spans="1:4" s="429" customFormat="1" ht="19.5" customHeight="1">
      <c r="A39" s="426"/>
      <c r="B39" s="427" t="s">
        <v>335</v>
      </c>
      <c r="C39" s="434">
        <v>114</v>
      </c>
      <c r="D39" s="498">
        <v>118807</v>
      </c>
    </row>
    <row r="40" spans="1:4" s="429" customFormat="1" ht="17.25" customHeight="1">
      <c r="A40" s="426"/>
      <c r="B40" s="427" t="s">
        <v>336</v>
      </c>
      <c r="C40" s="434">
        <v>261</v>
      </c>
      <c r="D40" s="498">
        <v>270844</v>
      </c>
    </row>
    <row r="41" spans="1:4" s="429" customFormat="1" ht="24.75" customHeight="1">
      <c r="A41" s="423"/>
      <c r="B41" s="496" t="s">
        <v>337</v>
      </c>
      <c r="C41" s="497">
        <v>7189</v>
      </c>
      <c r="D41" s="497">
        <v>6967800</v>
      </c>
    </row>
    <row r="42" spans="1:4" s="429" customFormat="1" ht="24.75" customHeight="1">
      <c r="A42" s="426"/>
      <c r="B42" s="427" t="s">
        <v>391</v>
      </c>
      <c r="C42" s="428">
        <v>4353</v>
      </c>
      <c r="D42" s="424">
        <v>8905200</v>
      </c>
    </row>
    <row r="43" spans="1:4" s="429" customFormat="1" ht="17.25" customHeight="1">
      <c r="A43" s="423"/>
      <c r="B43" s="496" t="s">
        <v>339</v>
      </c>
      <c r="C43" s="497">
        <v>8550</v>
      </c>
      <c r="D43" s="497">
        <v>9439500</v>
      </c>
    </row>
    <row r="44" spans="1:4" s="429" customFormat="1" ht="17.25" customHeight="1">
      <c r="A44" s="426"/>
      <c r="B44" s="427" t="s">
        <v>340</v>
      </c>
      <c r="C44" s="428">
        <v>2728</v>
      </c>
      <c r="D44" s="424">
        <v>3742500</v>
      </c>
    </row>
    <row r="45" spans="1:4" s="429" customFormat="1" ht="21">
      <c r="A45" s="423"/>
      <c r="B45" s="496" t="s">
        <v>341</v>
      </c>
      <c r="C45" s="497">
        <v>8840</v>
      </c>
      <c r="D45" s="497">
        <v>6970000</v>
      </c>
    </row>
    <row r="46" spans="1:4" s="429" customFormat="1" ht="17.25" customHeight="1">
      <c r="A46" s="426"/>
      <c r="B46" s="427" t="s">
        <v>342</v>
      </c>
      <c r="C46" s="428">
        <v>11315</v>
      </c>
      <c r="D46" s="424">
        <v>13777219</v>
      </c>
    </row>
    <row r="47" spans="1:4" s="429" customFormat="1" ht="17.25" customHeight="1">
      <c r="A47" s="426"/>
      <c r="B47" s="427" t="s">
        <v>343</v>
      </c>
      <c r="C47" s="428">
        <v>1398</v>
      </c>
      <c r="D47" s="424">
        <v>1572126</v>
      </c>
    </row>
    <row r="48" spans="1:4" s="429" customFormat="1" ht="17.25" customHeight="1">
      <c r="A48" s="426"/>
      <c r="B48" s="427" t="s">
        <v>344</v>
      </c>
      <c r="C48" s="428">
        <v>1343</v>
      </c>
      <c r="D48" s="424">
        <v>1556842</v>
      </c>
    </row>
    <row r="49" spans="1:4" s="429" customFormat="1" ht="17.25" customHeight="1">
      <c r="A49" s="426"/>
      <c r="B49" s="427" t="s">
        <v>345</v>
      </c>
      <c r="C49" s="428">
        <v>1339</v>
      </c>
      <c r="D49" s="424">
        <v>1401813</v>
      </c>
    </row>
    <row r="50" spans="1:4" s="429" customFormat="1" ht="17.25" customHeight="1">
      <c r="A50" s="426"/>
      <c r="B50" s="427" t="s">
        <v>346</v>
      </c>
      <c r="C50" s="428">
        <v>5993</v>
      </c>
      <c r="D50" s="424">
        <v>1626847</v>
      </c>
    </row>
    <row r="51" spans="1:4" s="429" customFormat="1" ht="17.25" customHeight="1">
      <c r="A51" s="426"/>
      <c r="B51" s="427" t="s">
        <v>347</v>
      </c>
      <c r="C51" s="428">
        <v>1041</v>
      </c>
      <c r="D51" s="424">
        <v>294315</v>
      </c>
    </row>
    <row r="52" spans="1:4" s="429" customFormat="1" ht="17.25" customHeight="1">
      <c r="A52" s="426"/>
      <c r="B52" s="427" t="s">
        <v>348</v>
      </c>
      <c r="C52" s="428">
        <v>362</v>
      </c>
      <c r="D52" s="424">
        <v>135838</v>
      </c>
    </row>
    <row r="53" spans="1:4" s="429" customFormat="1" ht="17.25" customHeight="1">
      <c r="A53" s="426"/>
      <c r="B53" s="427" t="s">
        <v>349</v>
      </c>
      <c r="C53" s="428">
        <v>1369</v>
      </c>
      <c r="D53" s="424">
        <v>1585000</v>
      </c>
    </row>
    <row r="54" spans="1:4" s="429" customFormat="1" ht="19.5" customHeight="1">
      <c r="A54" s="426"/>
      <c r="B54" s="427"/>
      <c r="C54" s="428"/>
      <c r="D54" s="428"/>
    </row>
    <row r="55" spans="1:4" s="425" customFormat="1" ht="19.5" customHeight="1">
      <c r="A55" s="423" t="s">
        <v>350</v>
      </c>
      <c r="B55" s="431" t="s">
        <v>351</v>
      </c>
      <c r="C55" s="432">
        <f>SUM(C56:C56)</f>
        <v>0</v>
      </c>
      <c r="D55" s="432">
        <f>SUM(D56:D56)</f>
        <v>0</v>
      </c>
    </row>
    <row r="56" spans="1:4" s="425" customFormat="1" ht="19.5" customHeight="1">
      <c r="A56" s="435"/>
      <c r="B56" s="427"/>
      <c r="C56" s="436"/>
      <c r="D56" s="436"/>
    </row>
    <row r="57" spans="1:4" s="425" customFormat="1" ht="19.5" customHeight="1">
      <c r="A57" s="423" t="s">
        <v>352</v>
      </c>
      <c r="B57" s="431" t="s">
        <v>353</v>
      </c>
      <c r="C57" s="432"/>
      <c r="D57" s="432"/>
    </row>
    <row r="58" spans="1:4" s="429" customFormat="1" ht="12.75">
      <c r="A58" s="423" t="s">
        <v>354</v>
      </c>
      <c r="B58" s="437" t="s">
        <v>355</v>
      </c>
      <c r="C58" s="424">
        <f>C59+C61+C63+C74+C65</f>
        <v>2986</v>
      </c>
      <c r="D58" s="424">
        <f>D59+D61+D63+D74+D65</f>
        <v>2244000</v>
      </c>
    </row>
    <row r="59" spans="1:4" s="429" customFormat="1" ht="19.5" customHeight="1">
      <c r="A59" s="423" t="s">
        <v>356</v>
      </c>
      <c r="B59" s="420" t="s">
        <v>301</v>
      </c>
      <c r="C59" s="424"/>
      <c r="D59" s="424"/>
    </row>
    <row r="60" spans="1:4" s="429" customFormat="1" ht="19.5" customHeight="1">
      <c r="A60" s="426"/>
      <c r="B60" s="427"/>
      <c r="C60" s="428"/>
      <c r="D60" s="428"/>
    </row>
    <row r="61" spans="1:4" s="429" customFormat="1" ht="19.5" customHeight="1">
      <c r="A61" s="423" t="s">
        <v>357</v>
      </c>
      <c r="B61" s="420" t="s">
        <v>358</v>
      </c>
      <c r="C61" s="424">
        <f>SUM(C62:C62)</f>
        <v>0</v>
      </c>
      <c r="D61" s="424">
        <f>SUM(D62:D62)</f>
        <v>0</v>
      </c>
    </row>
    <row r="62" spans="1:4" s="429" customFormat="1" ht="19.5" customHeight="1">
      <c r="A62" s="423"/>
      <c r="B62" s="430"/>
      <c r="C62" s="436"/>
      <c r="D62" s="436"/>
    </row>
    <row r="63" spans="1:4" s="429" customFormat="1" ht="12.75">
      <c r="A63" s="423" t="s">
        <v>359</v>
      </c>
      <c r="B63" s="420" t="s">
        <v>309</v>
      </c>
      <c r="C63" s="424">
        <f>C64</f>
        <v>0</v>
      </c>
      <c r="D63" s="424">
        <f>D64</f>
        <v>0</v>
      </c>
    </row>
    <row r="64" spans="1:4" s="429" customFormat="1" ht="19.5" customHeight="1">
      <c r="A64" s="426"/>
      <c r="B64" s="438"/>
      <c r="C64" s="436"/>
      <c r="D64" s="436"/>
    </row>
    <row r="65" spans="1:4" s="429" customFormat="1" ht="18.75" customHeight="1">
      <c r="A65" s="423" t="s">
        <v>360</v>
      </c>
      <c r="B65" s="499" t="s">
        <v>361</v>
      </c>
      <c r="C65" s="500">
        <f>C66+C67+C68+C69+C70+C71+C72</f>
        <v>2986</v>
      </c>
      <c r="D65" s="500">
        <f>D66+D67+D68+D69+D70+D71+D72</f>
        <v>2244000</v>
      </c>
    </row>
    <row r="66" spans="1:4" s="429" customFormat="1" ht="18.75" customHeight="1">
      <c r="A66" s="423"/>
      <c r="B66" s="427" t="s">
        <v>349</v>
      </c>
      <c r="C66" s="436">
        <v>210</v>
      </c>
      <c r="D66" s="424">
        <v>95000</v>
      </c>
    </row>
    <row r="67" spans="1:4" s="429" customFormat="1" ht="18.75" customHeight="1">
      <c r="A67" s="423"/>
      <c r="B67" s="427" t="s">
        <v>340</v>
      </c>
      <c r="C67" s="436">
        <v>559</v>
      </c>
      <c r="D67" s="424">
        <v>469000</v>
      </c>
    </row>
    <row r="68" spans="1:4" s="429" customFormat="1" ht="18.75" customHeight="1">
      <c r="A68" s="423"/>
      <c r="B68" s="427" t="s">
        <v>342</v>
      </c>
      <c r="C68" s="436">
        <v>997</v>
      </c>
      <c r="D68" s="424">
        <v>361000</v>
      </c>
    </row>
    <row r="69" spans="1:4" s="429" customFormat="1" ht="18.75" customHeight="1">
      <c r="A69" s="423"/>
      <c r="B69" s="427" t="s">
        <v>338</v>
      </c>
      <c r="C69" s="436">
        <v>159</v>
      </c>
      <c r="D69" s="424">
        <v>279000</v>
      </c>
    </row>
    <row r="70" spans="1:4" s="429" customFormat="1" ht="19.5" customHeight="1">
      <c r="A70" s="426"/>
      <c r="B70" s="427" t="s">
        <v>346</v>
      </c>
      <c r="C70" s="436">
        <v>603</v>
      </c>
      <c r="D70" s="424">
        <v>456000</v>
      </c>
    </row>
    <row r="71" spans="1:4" s="429" customFormat="1" ht="19.5" customHeight="1">
      <c r="A71" s="426"/>
      <c r="B71" s="427" t="s">
        <v>324</v>
      </c>
      <c r="C71" s="436">
        <v>267</v>
      </c>
      <c r="D71" s="424">
        <v>241000</v>
      </c>
    </row>
    <row r="72" spans="1:4" s="429" customFormat="1" ht="19.5" customHeight="1">
      <c r="A72" s="426"/>
      <c r="B72" s="427" t="s">
        <v>318</v>
      </c>
      <c r="C72" s="436">
        <v>191</v>
      </c>
      <c r="D72" s="424">
        <v>343000</v>
      </c>
    </row>
    <row r="73" spans="1:4" s="429" customFormat="1" ht="19.5" customHeight="1">
      <c r="A73" s="426"/>
      <c r="B73" s="427"/>
      <c r="C73" s="432"/>
      <c r="D73" s="432"/>
    </row>
    <row r="74" spans="1:4" s="429" customFormat="1" ht="12.75">
      <c r="A74" s="423" t="s">
        <v>362</v>
      </c>
      <c r="B74" s="420" t="s">
        <v>363</v>
      </c>
      <c r="C74" s="424">
        <f>SUM(C75:C75)</f>
        <v>0</v>
      </c>
      <c r="D74" s="424">
        <f>SUM(D75:D75)</f>
        <v>0</v>
      </c>
    </row>
    <row r="75" spans="1:4" s="429" customFormat="1" ht="19.5" customHeight="1">
      <c r="A75" s="426"/>
      <c r="B75" s="427"/>
      <c r="C75" s="428"/>
      <c r="D75" s="428"/>
    </row>
    <row r="76" spans="1:4" s="429" customFormat="1" ht="22.5" customHeight="1">
      <c r="A76" s="419" t="s">
        <v>364</v>
      </c>
      <c r="B76" s="439" t="s">
        <v>365</v>
      </c>
      <c r="C76" s="421">
        <f>SUM(C77:C77)</f>
        <v>0</v>
      </c>
      <c r="D76" s="421">
        <f>SUM(D77:D77)</f>
        <v>0</v>
      </c>
    </row>
    <row r="77" spans="1:4" s="429" customFormat="1" ht="18.75" customHeight="1">
      <c r="A77" s="426"/>
      <c r="B77" s="427"/>
      <c r="C77" s="428"/>
      <c r="D77" s="428"/>
    </row>
    <row r="78" spans="1:4" s="429" customFormat="1" ht="12.75">
      <c r="A78" s="419" t="s">
        <v>366</v>
      </c>
      <c r="B78" s="439" t="s">
        <v>367</v>
      </c>
      <c r="C78" s="421">
        <f>SUM(C79:C79)</f>
        <v>0</v>
      </c>
      <c r="D78" s="421">
        <f>SUM(D79:D79)</f>
        <v>0</v>
      </c>
    </row>
    <row r="79" spans="1:4" s="429" customFormat="1" ht="19.5" customHeight="1">
      <c r="A79" s="426"/>
      <c r="B79" s="438"/>
      <c r="C79" s="440"/>
      <c r="D79" s="440"/>
    </row>
    <row r="80" spans="1:4" s="429" customFormat="1" ht="25.5" customHeight="1">
      <c r="A80" s="441" t="s">
        <v>16</v>
      </c>
      <c r="B80" s="441" t="s">
        <v>368</v>
      </c>
      <c r="C80" s="442">
        <f>C4+C58+C76+C78</f>
        <v>170759</v>
      </c>
      <c r="D80" s="442">
        <f>D4+D58+D76+D78</f>
        <v>184176000</v>
      </c>
    </row>
    <row r="81" spans="1:2" s="429" customFormat="1" ht="19.5" customHeight="1">
      <c r="A81" s="443"/>
      <c r="B81" s="444"/>
    </row>
    <row r="82" spans="1:2" s="429" customFormat="1" ht="19.5" customHeight="1">
      <c r="A82" s="443"/>
      <c r="B82" s="444"/>
    </row>
    <row r="83" spans="1:2" s="429" customFormat="1" ht="19.5" customHeight="1">
      <c r="A83" s="443"/>
      <c r="B83" s="444"/>
    </row>
    <row r="84" spans="1:2" s="429" customFormat="1" ht="19.5" customHeight="1">
      <c r="A84" s="443"/>
      <c r="B84" s="444"/>
    </row>
    <row r="85" spans="1:2" s="429" customFormat="1" ht="19.5" customHeight="1">
      <c r="A85" s="443"/>
      <c r="B85" s="444"/>
    </row>
    <row r="86" spans="1:2" s="429" customFormat="1" ht="19.5" customHeight="1">
      <c r="A86" s="443"/>
      <c r="B86" s="444"/>
    </row>
    <row r="87" spans="1:2" s="429" customFormat="1" ht="19.5" customHeight="1">
      <c r="A87" s="443"/>
      <c r="B87" s="444"/>
    </row>
    <row r="88" spans="1:2" s="429" customFormat="1" ht="19.5" customHeight="1">
      <c r="A88" s="443"/>
      <c r="B88" s="444"/>
    </row>
    <row r="89" spans="1:2" s="429" customFormat="1" ht="19.5" customHeight="1">
      <c r="A89" s="443"/>
      <c r="B89" s="444"/>
    </row>
    <row r="90" spans="1:2" s="429" customFormat="1" ht="19.5" customHeight="1">
      <c r="A90" s="443"/>
      <c r="B90" s="444"/>
    </row>
    <row r="91" spans="1:2" s="429" customFormat="1" ht="19.5" customHeight="1">
      <c r="A91" s="443"/>
      <c r="B91" s="444"/>
    </row>
    <row r="92" spans="1:2" s="429" customFormat="1" ht="19.5" customHeight="1">
      <c r="A92" s="443"/>
      <c r="B92" s="445"/>
    </row>
    <row r="93" spans="1:2" s="429" customFormat="1" ht="19.5" customHeight="1">
      <c r="A93" s="443"/>
      <c r="B93" s="445"/>
    </row>
    <row r="94" spans="1:2" s="429" customFormat="1" ht="19.5" customHeight="1">
      <c r="A94" s="443"/>
      <c r="B94" s="445"/>
    </row>
    <row r="95" spans="1:2" s="429" customFormat="1" ht="19.5" customHeight="1">
      <c r="A95" s="443"/>
      <c r="B95" s="445"/>
    </row>
    <row r="96" spans="1:2" s="429" customFormat="1" ht="19.5" customHeight="1">
      <c r="A96" s="443"/>
      <c r="B96" s="445"/>
    </row>
    <row r="97" spans="1:2" s="429" customFormat="1" ht="19.5" customHeight="1">
      <c r="A97" s="443"/>
      <c r="B97" s="445"/>
    </row>
    <row r="98" spans="1:2" s="429" customFormat="1" ht="19.5" customHeight="1">
      <c r="A98" s="443"/>
      <c r="B98" s="445"/>
    </row>
    <row r="99" spans="1:2" s="429" customFormat="1" ht="19.5" customHeight="1">
      <c r="A99" s="443"/>
      <c r="B99" s="445"/>
    </row>
    <row r="100" spans="1:2" s="429" customFormat="1" ht="19.5" customHeight="1">
      <c r="A100" s="443"/>
      <c r="B100" s="445"/>
    </row>
    <row r="101" ht="19.5" customHeight="1">
      <c r="B101" s="447"/>
    </row>
    <row r="102" ht="19.5" customHeight="1">
      <c r="B102" s="447"/>
    </row>
    <row r="103" ht="19.5" customHeight="1">
      <c r="B103" s="447"/>
    </row>
    <row r="104" ht="19.5" customHeight="1">
      <c r="B104" s="447"/>
    </row>
    <row r="105" ht="19.5" customHeight="1">
      <c r="B105" s="447"/>
    </row>
    <row r="106" ht="19.5" customHeight="1">
      <c r="B106" s="447"/>
    </row>
    <row r="107" ht="19.5" customHeight="1">
      <c r="B107" s="447"/>
    </row>
    <row r="108" ht="19.5" customHeight="1">
      <c r="B108" s="447"/>
    </row>
    <row r="109" ht="19.5" customHeight="1">
      <c r="B109" s="447"/>
    </row>
    <row r="110" ht="19.5" customHeight="1">
      <c r="B110" s="447"/>
    </row>
    <row r="111" ht="19.5" customHeight="1">
      <c r="B111" s="447"/>
    </row>
    <row r="112" ht="19.5" customHeight="1">
      <c r="B112" s="447"/>
    </row>
    <row r="113" ht="19.5" customHeight="1">
      <c r="B113" s="447"/>
    </row>
    <row r="114" ht="19.5" customHeight="1">
      <c r="B114" s="447"/>
    </row>
    <row r="115" ht="19.5" customHeight="1">
      <c r="B115" s="447"/>
    </row>
    <row r="116" ht="19.5" customHeight="1">
      <c r="B116" s="447"/>
    </row>
    <row r="117" ht="19.5" customHeight="1">
      <c r="B117" s="447"/>
    </row>
    <row r="118" ht="19.5" customHeight="1">
      <c r="B118" s="447"/>
    </row>
    <row r="119" ht="19.5" customHeight="1">
      <c r="B119" s="447"/>
    </row>
    <row r="120" ht="19.5" customHeight="1">
      <c r="B120" s="447"/>
    </row>
    <row r="121" ht="19.5" customHeight="1">
      <c r="B121" s="447"/>
    </row>
    <row r="122" ht="19.5" customHeight="1">
      <c r="B122" s="447"/>
    </row>
  </sheetData>
  <sheetProtection/>
  <printOptions horizontalCentered="1"/>
  <pageMargins left="0.3937007874015748" right="0.3937007874015748" top="1.4566929133858268" bottom="0.8661417322834646" header="0.7874015748031497" footer="0.5905511811023623"/>
  <pageSetup fitToHeight="2" fitToWidth="1" horizontalDpi="600" verticalDpi="600" orientation="portrait" paperSize="9" scale="77" r:id="rId1"/>
  <headerFooter alignWithMargins="0">
    <oddHeader>&amp;C&amp;"Times New Roman CE,Félkövér"&amp;12ESZGY Társulás
2021. ÉVI Véglegesen átvett pénzek kimutatása &amp;R&amp;"Times New Roman CE,Félkövér dőlt"&amp;11 4. tájékoztató tábla</oddHeader>
    <oddFooter>&amp;C&amp;P</oddFooter>
  </headerFooter>
  <rowBreaks count="1" manualBreakCount="1">
    <brk id="42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D84"/>
  <sheetViews>
    <sheetView workbookViewId="0" topLeftCell="A1">
      <selection activeCell="F8" sqref="F8"/>
    </sheetView>
  </sheetViews>
  <sheetFormatPr defaultColWidth="9.00390625" defaultRowHeight="12.75"/>
  <cols>
    <col min="1" max="1" width="8.00390625" style="470" customWidth="1"/>
    <col min="2" max="2" width="59.375" style="470" bestFit="1" customWidth="1"/>
    <col min="3" max="4" width="12.00390625" style="489" bestFit="1" customWidth="1"/>
    <col min="5" max="16384" width="9.375" style="411" customWidth="1"/>
  </cols>
  <sheetData>
    <row r="1" spans="1:4" ht="27">
      <c r="A1" s="449"/>
      <c r="B1" s="449" t="s">
        <v>369</v>
      </c>
      <c r="C1" s="450"/>
      <c r="D1" s="450" t="s">
        <v>296</v>
      </c>
    </row>
    <row r="2" spans="1:4" s="415" customFormat="1" ht="51" customHeight="1">
      <c r="A2" s="451"/>
      <c r="B2" s="451" t="s">
        <v>370</v>
      </c>
      <c r="C2" s="452" t="s">
        <v>397</v>
      </c>
      <c r="D2" s="452" t="s">
        <v>418</v>
      </c>
    </row>
    <row r="3" spans="1:4" s="418" customFormat="1" ht="12" customHeight="1">
      <c r="A3" s="453">
        <v>1</v>
      </c>
      <c r="B3" s="453">
        <v>2</v>
      </c>
      <c r="C3" s="453">
        <v>3</v>
      </c>
      <c r="D3" s="453">
        <v>4</v>
      </c>
    </row>
    <row r="4" spans="1:4" ht="16.5" customHeight="1">
      <c r="A4" s="454" t="s">
        <v>371</v>
      </c>
      <c r="B4" s="455" t="s">
        <v>372</v>
      </c>
      <c r="C4" s="456">
        <f>SUM(C5:C15)</f>
        <v>4384000</v>
      </c>
      <c r="D4" s="456">
        <f>SUM(D5:D15)</f>
        <v>4552000</v>
      </c>
    </row>
    <row r="5" spans="1:4" s="32" customFormat="1" ht="16.5" customHeight="1">
      <c r="A5" s="457"/>
      <c r="B5" s="458" t="s">
        <v>373</v>
      </c>
      <c r="C5" s="460">
        <v>2925000</v>
      </c>
      <c r="D5" s="460">
        <v>3037000</v>
      </c>
    </row>
    <row r="6" spans="1:4" s="32" customFormat="1" ht="16.5" customHeight="1">
      <c r="A6" s="457"/>
      <c r="B6" s="458" t="s">
        <v>374</v>
      </c>
      <c r="C6" s="460">
        <v>129000</v>
      </c>
      <c r="D6" s="460">
        <v>134000</v>
      </c>
    </row>
    <row r="7" spans="1:4" s="32" customFormat="1" ht="16.5" customHeight="1">
      <c r="A7" s="457"/>
      <c r="B7" s="458" t="s">
        <v>375</v>
      </c>
      <c r="C7" s="460">
        <v>241000</v>
      </c>
      <c r="D7" s="460">
        <v>250000</v>
      </c>
    </row>
    <row r="8" spans="1:4" s="32" customFormat="1" ht="16.5" customHeight="1">
      <c r="A8" s="457"/>
      <c r="B8" s="458" t="s">
        <v>376</v>
      </c>
      <c r="C8" s="460">
        <v>502000</v>
      </c>
      <c r="D8" s="460">
        <v>521000</v>
      </c>
    </row>
    <row r="9" spans="1:4" s="32" customFormat="1" ht="16.5" customHeight="1">
      <c r="A9" s="457"/>
      <c r="B9" s="458" t="s">
        <v>377</v>
      </c>
      <c r="C9" s="460">
        <v>80000</v>
      </c>
      <c r="D9" s="460">
        <v>83000</v>
      </c>
    </row>
    <row r="10" spans="1:4" s="32" customFormat="1" ht="16.5" customHeight="1">
      <c r="A10" s="457"/>
      <c r="B10" s="458" t="s">
        <v>378</v>
      </c>
      <c r="C10" s="460">
        <v>132000</v>
      </c>
      <c r="D10" s="460">
        <v>137000</v>
      </c>
    </row>
    <row r="11" spans="1:4" s="32" customFormat="1" ht="16.5" customHeight="1">
      <c r="A11" s="457"/>
      <c r="B11" s="458" t="s">
        <v>379</v>
      </c>
      <c r="C11" s="460">
        <v>114000</v>
      </c>
      <c r="D11" s="460">
        <v>119000</v>
      </c>
    </row>
    <row r="12" spans="1:4" s="32" customFormat="1" ht="16.5" customHeight="1">
      <c r="A12" s="457"/>
      <c r="B12" s="458" t="s">
        <v>380</v>
      </c>
      <c r="C12" s="460">
        <v>261000</v>
      </c>
      <c r="D12" s="460">
        <v>271000</v>
      </c>
    </row>
    <row r="13" spans="1:4" s="32" customFormat="1" ht="12.75">
      <c r="A13" s="457"/>
      <c r="B13" s="461"/>
      <c r="C13" s="460"/>
      <c r="D13" s="460"/>
    </row>
    <row r="14" spans="1:2" s="32" customFormat="1" ht="12.75">
      <c r="A14" s="457"/>
      <c r="B14" s="461"/>
    </row>
    <row r="15" spans="1:4" s="32" customFormat="1" ht="15.75" customHeight="1">
      <c r="A15" s="457"/>
      <c r="B15" s="462"/>
      <c r="C15" s="463"/>
      <c r="D15" s="463"/>
    </row>
    <row r="16" spans="1:4" ht="16.5" customHeight="1">
      <c r="A16" s="454" t="s">
        <v>85</v>
      </c>
      <c r="B16" s="464" t="s">
        <v>381</v>
      </c>
      <c r="C16" s="465">
        <f>SUM(C17:C19)</f>
        <v>0</v>
      </c>
      <c r="D16" s="465">
        <f>SUM(D17:D19)</f>
        <v>0</v>
      </c>
    </row>
    <row r="17" spans="1:4" s="32" customFormat="1" ht="16.5" customHeight="1">
      <c r="A17" s="457"/>
      <c r="B17" s="466"/>
      <c r="C17" s="459"/>
      <c r="D17" s="459"/>
    </row>
    <row r="18" spans="1:4" s="469" customFormat="1" ht="16.5" customHeight="1">
      <c r="A18" s="457"/>
      <c r="B18" s="467"/>
      <c r="C18" s="468"/>
      <c r="D18" s="468"/>
    </row>
    <row r="19" spans="2:4" ht="15">
      <c r="B19" s="467"/>
      <c r="C19" s="471"/>
      <c r="D19" s="471"/>
    </row>
    <row r="20" spans="1:4" ht="16.5" customHeight="1">
      <c r="A20" s="454" t="s">
        <v>382</v>
      </c>
      <c r="B20" s="472" t="s">
        <v>383</v>
      </c>
      <c r="C20" s="473">
        <f>C21+C22+C23+C24</f>
        <v>0</v>
      </c>
      <c r="D20" s="473">
        <f>D21+D22+D23+D24</f>
        <v>0</v>
      </c>
    </row>
    <row r="21" spans="1:4" ht="16.5" customHeight="1">
      <c r="A21" s="457"/>
      <c r="B21" s="474"/>
      <c r="C21" s="475"/>
      <c r="D21" s="475"/>
    </row>
    <row r="22" spans="1:4" s="469" customFormat="1" ht="16.5" customHeight="1">
      <c r="A22" s="457"/>
      <c r="B22" s="474"/>
      <c r="C22" s="475"/>
      <c r="D22" s="475"/>
    </row>
    <row r="23" spans="1:4" s="469" customFormat="1" ht="16.5" customHeight="1">
      <c r="A23" s="457"/>
      <c r="B23" s="466"/>
      <c r="C23" s="475"/>
      <c r="D23" s="475"/>
    </row>
    <row r="24" spans="1:4" s="469" customFormat="1" ht="16.5" customHeight="1">
      <c r="A24" s="457"/>
      <c r="B24" s="466"/>
      <c r="C24" s="475"/>
      <c r="D24" s="475"/>
    </row>
    <row r="25" spans="1:4" ht="12.75">
      <c r="A25" s="454" t="s">
        <v>384</v>
      </c>
      <c r="B25" s="472" t="s">
        <v>385</v>
      </c>
      <c r="C25" s="476">
        <f>SUM(C26:C27)</f>
        <v>0</v>
      </c>
      <c r="D25" s="476">
        <f>SUM(D26:D27)</f>
        <v>0</v>
      </c>
    </row>
    <row r="26" spans="1:4" s="32" customFormat="1" ht="12.75">
      <c r="A26" s="457"/>
      <c r="B26" s="477"/>
      <c r="C26" s="478"/>
      <c r="D26" s="478"/>
    </row>
    <row r="27" spans="1:4" s="32" customFormat="1" ht="16.5" customHeight="1">
      <c r="A27" s="457"/>
      <c r="B27" s="479"/>
      <c r="C27" s="480"/>
      <c r="D27" s="480"/>
    </row>
    <row r="28" spans="1:4" s="483" customFormat="1" ht="12.75">
      <c r="A28" s="481"/>
      <c r="B28" s="481" t="s">
        <v>386</v>
      </c>
      <c r="C28" s="482">
        <f>C4+C16+C20+C25</f>
        <v>4384000</v>
      </c>
      <c r="D28" s="482">
        <f>D4+D16+D20+D25</f>
        <v>4552000</v>
      </c>
    </row>
    <row r="29" spans="1:4" ht="12.75">
      <c r="A29" s="484"/>
      <c r="B29" s="484"/>
      <c r="C29" s="485"/>
      <c r="D29" s="485"/>
    </row>
    <row r="30" spans="1:4" s="486" customFormat="1" ht="12.75">
      <c r="A30" s="484"/>
      <c r="B30" s="484"/>
      <c r="C30" s="485"/>
      <c r="D30" s="485"/>
    </row>
    <row r="31" spans="1:4" s="486" customFormat="1" ht="12.75">
      <c r="A31" s="484"/>
      <c r="B31" s="484"/>
      <c r="C31" s="485"/>
      <c r="D31" s="485"/>
    </row>
    <row r="32" spans="1:4" s="486" customFormat="1" ht="12.75">
      <c r="A32" s="484"/>
      <c r="B32" s="484"/>
      <c r="C32" s="485"/>
      <c r="D32" s="485"/>
    </row>
    <row r="33" spans="1:4" s="486" customFormat="1" ht="12.75">
      <c r="A33" s="484"/>
      <c r="B33" s="484"/>
      <c r="C33" s="485"/>
      <c r="D33" s="485"/>
    </row>
    <row r="34" spans="1:4" s="486" customFormat="1" ht="12.75">
      <c r="A34" s="484"/>
      <c r="B34" s="484"/>
      <c r="C34" s="485"/>
      <c r="D34" s="485"/>
    </row>
    <row r="35" spans="1:4" s="486" customFormat="1" ht="12.75">
      <c r="A35" s="484"/>
      <c r="B35" s="484"/>
      <c r="C35" s="485"/>
      <c r="D35" s="485"/>
    </row>
    <row r="36" spans="1:4" s="486" customFormat="1" ht="12.75">
      <c r="A36" s="484"/>
      <c r="B36" s="484"/>
      <c r="C36" s="485"/>
      <c r="D36" s="485"/>
    </row>
    <row r="37" spans="1:4" s="486" customFormat="1" ht="12.75">
      <c r="A37" s="484"/>
      <c r="B37" s="484"/>
      <c r="C37" s="485"/>
      <c r="D37" s="485"/>
    </row>
    <row r="38" spans="1:4" s="486" customFormat="1" ht="12.75">
      <c r="A38" s="484"/>
      <c r="B38" s="484"/>
      <c r="C38" s="485"/>
      <c r="D38" s="485"/>
    </row>
    <row r="39" spans="1:4" s="486" customFormat="1" ht="12.75">
      <c r="A39" s="484"/>
      <c r="B39" s="484"/>
      <c r="C39" s="485"/>
      <c r="D39" s="485"/>
    </row>
    <row r="40" spans="1:4" s="486" customFormat="1" ht="12.75">
      <c r="A40" s="484"/>
      <c r="B40" s="484"/>
      <c r="C40" s="485"/>
      <c r="D40" s="485"/>
    </row>
    <row r="41" spans="1:4" s="486" customFormat="1" ht="12.75">
      <c r="A41" s="484"/>
      <c r="B41" s="484"/>
      <c r="C41" s="485"/>
      <c r="D41" s="485"/>
    </row>
    <row r="42" spans="1:4" s="486" customFormat="1" ht="12.75">
      <c r="A42" s="484"/>
      <c r="B42" s="484"/>
      <c r="C42" s="485"/>
      <c r="D42" s="485"/>
    </row>
    <row r="43" spans="1:4" s="486" customFormat="1" ht="12.75">
      <c r="A43" s="484"/>
      <c r="B43" s="484"/>
      <c r="C43" s="485"/>
      <c r="D43" s="485"/>
    </row>
    <row r="44" spans="1:4" s="486" customFormat="1" ht="12.75">
      <c r="A44" s="484"/>
      <c r="B44" s="484"/>
      <c r="C44" s="485"/>
      <c r="D44" s="485"/>
    </row>
    <row r="45" spans="1:4" s="486" customFormat="1" ht="12.75">
      <c r="A45" s="484"/>
      <c r="B45" s="484"/>
      <c r="C45" s="485"/>
      <c r="D45" s="485"/>
    </row>
    <row r="46" spans="1:4" s="486" customFormat="1" ht="12.75">
      <c r="A46" s="484"/>
      <c r="B46" s="484"/>
      <c r="C46" s="485"/>
      <c r="D46" s="485"/>
    </row>
    <row r="47" spans="1:4" s="486" customFormat="1" ht="12.75">
      <c r="A47" s="484"/>
      <c r="B47" s="484"/>
      <c r="C47" s="485"/>
      <c r="D47" s="485"/>
    </row>
    <row r="48" spans="1:4" s="486" customFormat="1" ht="12.75">
      <c r="A48" s="484"/>
      <c r="B48" s="484"/>
      <c r="C48" s="485"/>
      <c r="D48" s="485"/>
    </row>
    <row r="49" spans="1:4" s="486" customFormat="1" ht="12.75">
      <c r="A49" s="484"/>
      <c r="B49" s="484"/>
      <c r="C49" s="485"/>
      <c r="D49" s="485"/>
    </row>
    <row r="50" spans="1:4" s="486" customFormat="1" ht="12.75">
      <c r="A50" s="484"/>
      <c r="B50" s="484"/>
      <c r="C50" s="485"/>
      <c r="D50" s="485"/>
    </row>
    <row r="51" spans="1:4" s="486" customFormat="1" ht="12.75">
      <c r="A51" s="484"/>
      <c r="B51" s="484"/>
      <c r="C51" s="485"/>
      <c r="D51" s="485"/>
    </row>
    <row r="52" spans="1:4" s="486" customFormat="1" ht="12.75">
      <c r="A52" s="484"/>
      <c r="B52" s="484"/>
      <c r="C52" s="485"/>
      <c r="D52" s="485"/>
    </row>
    <row r="53" spans="1:4" s="486" customFormat="1" ht="12.75">
      <c r="A53" s="484"/>
      <c r="B53" s="484"/>
      <c r="C53" s="485"/>
      <c r="D53" s="485"/>
    </row>
    <row r="54" spans="1:4" s="486" customFormat="1" ht="12.75">
      <c r="A54" s="484"/>
      <c r="B54" s="484"/>
      <c r="C54" s="485"/>
      <c r="D54" s="485"/>
    </row>
    <row r="55" spans="1:4" s="486" customFormat="1" ht="12.75">
      <c r="A55" s="484"/>
      <c r="B55" s="484"/>
      <c r="C55" s="485"/>
      <c r="D55" s="485"/>
    </row>
    <row r="56" spans="1:4" s="486" customFormat="1" ht="12.75">
      <c r="A56" s="484"/>
      <c r="B56" s="484"/>
      <c r="C56" s="485"/>
      <c r="D56" s="485"/>
    </row>
    <row r="57" spans="1:4" s="486" customFormat="1" ht="12.75">
      <c r="A57" s="484"/>
      <c r="B57" s="484"/>
      <c r="C57" s="485"/>
      <c r="D57" s="485"/>
    </row>
    <row r="58" spans="1:4" s="486" customFormat="1" ht="12.75">
      <c r="A58" s="484"/>
      <c r="B58" s="484"/>
      <c r="C58" s="485"/>
      <c r="D58" s="485"/>
    </row>
    <row r="59" spans="1:4" s="486" customFormat="1" ht="12.75">
      <c r="A59" s="484"/>
      <c r="B59" s="484"/>
      <c r="C59" s="485"/>
      <c r="D59" s="485"/>
    </row>
    <row r="60" spans="1:4" s="486" customFormat="1" ht="12.75">
      <c r="A60" s="484"/>
      <c r="B60" s="484"/>
      <c r="C60" s="485"/>
      <c r="D60" s="485"/>
    </row>
    <row r="61" spans="1:4" s="486" customFormat="1" ht="12.75">
      <c r="A61" s="484"/>
      <c r="B61" s="484"/>
      <c r="C61" s="485"/>
      <c r="D61" s="485"/>
    </row>
    <row r="62" spans="1:4" s="486" customFormat="1" ht="12.75">
      <c r="A62" s="484"/>
      <c r="B62" s="484"/>
      <c r="C62" s="485"/>
      <c r="D62" s="485"/>
    </row>
    <row r="63" spans="1:4" s="486" customFormat="1" ht="12.75">
      <c r="A63" s="484"/>
      <c r="B63" s="484"/>
      <c r="C63" s="485"/>
      <c r="D63" s="485"/>
    </row>
    <row r="64" spans="1:4" s="486" customFormat="1" ht="12.75">
      <c r="A64" s="484"/>
      <c r="B64" s="484"/>
      <c r="C64" s="485"/>
      <c r="D64" s="485"/>
    </row>
    <row r="65" spans="1:4" s="486" customFormat="1" ht="12.75">
      <c r="A65" s="484"/>
      <c r="B65" s="484"/>
      <c r="C65" s="485"/>
      <c r="D65" s="485"/>
    </row>
    <row r="66" spans="1:4" s="486" customFormat="1" ht="12.75">
      <c r="A66" s="484"/>
      <c r="B66" s="484"/>
      <c r="C66" s="485"/>
      <c r="D66" s="485"/>
    </row>
    <row r="67" spans="1:4" s="486" customFormat="1" ht="12.75">
      <c r="A67" s="484"/>
      <c r="B67" s="484"/>
      <c r="C67" s="485"/>
      <c r="D67" s="485"/>
    </row>
    <row r="68" spans="1:4" s="486" customFormat="1" ht="12.75">
      <c r="A68" s="484"/>
      <c r="B68" s="484"/>
      <c r="C68" s="485"/>
      <c r="D68" s="485"/>
    </row>
    <row r="69" spans="1:4" s="486" customFormat="1" ht="12.75">
      <c r="A69" s="484"/>
      <c r="B69" s="484"/>
      <c r="C69" s="485"/>
      <c r="D69" s="485"/>
    </row>
    <row r="70" spans="1:4" s="486" customFormat="1" ht="12.75">
      <c r="A70" s="484"/>
      <c r="B70" s="484"/>
      <c r="C70" s="485"/>
      <c r="D70" s="485"/>
    </row>
    <row r="71" spans="1:4" s="486" customFormat="1" ht="12.75">
      <c r="A71" s="484"/>
      <c r="B71" s="484"/>
      <c r="C71" s="485"/>
      <c r="D71" s="485"/>
    </row>
    <row r="72" spans="1:4" s="486" customFormat="1" ht="12.75">
      <c r="A72" s="484"/>
      <c r="B72" s="484"/>
      <c r="C72" s="485"/>
      <c r="D72" s="485"/>
    </row>
    <row r="73" spans="1:4" s="486" customFormat="1" ht="12.75">
      <c r="A73" s="484"/>
      <c r="B73" s="484"/>
      <c r="C73" s="485"/>
      <c r="D73" s="485"/>
    </row>
    <row r="74" spans="1:4" s="486" customFormat="1" ht="12.75">
      <c r="A74" s="484"/>
      <c r="B74" s="484"/>
      <c r="C74" s="485"/>
      <c r="D74" s="485"/>
    </row>
    <row r="75" spans="1:4" s="486" customFormat="1" ht="12.75">
      <c r="A75" s="484"/>
      <c r="B75" s="484"/>
      <c r="C75" s="485"/>
      <c r="D75" s="485"/>
    </row>
    <row r="76" spans="1:4" s="486" customFormat="1" ht="12.75">
      <c r="A76" s="484"/>
      <c r="B76" s="484"/>
      <c r="C76" s="485"/>
      <c r="D76" s="485"/>
    </row>
    <row r="77" spans="1:4" s="486" customFormat="1" ht="12.75">
      <c r="A77" s="484"/>
      <c r="B77" s="484"/>
      <c r="C77" s="485"/>
      <c r="D77" s="485"/>
    </row>
    <row r="78" spans="1:4" s="486" customFormat="1" ht="12.75">
      <c r="A78" s="484"/>
      <c r="B78" s="484"/>
      <c r="C78" s="485"/>
      <c r="D78" s="485"/>
    </row>
    <row r="79" spans="1:4" s="486" customFormat="1" ht="12.75">
      <c r="A79" s="484"/>
      <c r="B79" s="484"/>
      <c r="C79" s="485"/>
      <c r="D79" s="485"/>
    </row>
    <row r="80" spans="1:4" s="486" customFormat="1" ht="12.75">
      <c r="A80" s="484"/>
      <c r="B80" s="484"/>
      <c r="C80" s="485"/>
      <c r="D80" s="485"/>
    </row>
    <row r="81" spans="1:4" s="486" customFormat="1" ht="12.75">
      <c r="A81" s="484"/>
      <c r="B81" s="484"/>
      <c r="C81" s="485"/>
      <c r="D81" s="485"/>
    </row>
    <row r="82" spans="1:4" s="486" customFormat="1" ht="12.75">
      <c r="A82" s="484"/>
      <c r="B82" s="484"/>
      <c r="C82" s="485"/>
      <c r="D82" s="485"/>
    </row>
    <row r="83" spans="1:4" s="486" customFormat="1" ht="12.75">
      <c r="A83" s="484"/>
      <c r="B83" s="484"/>
      <c r="C83" s="485"/>
      <c r="D83" s="485"/>
    </row>
    <row r="84" spans="1:4" ht="12.75">
      <c r="A84" s="487"/>
      <c r="B84" s="487"/>
      <c r="C84" s="488"/>
      <c r="D84" s="48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3" sqref="R2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zoomScale="115" zoomScaleNormal="115" zoomScaleSheetLayoutView="100" workbookViewId="0" topLeftCell="A1">
      <selection activeCell="E9" sqref="E9"/>
    </sheetView>
  </sheetViews>
  <sheetFormatPr defaultColWidth="9.00390625" defaultRowHeight="12.75"/>
  <cols>
    <col min="1" max="1" width="6.875" style="44" customWidth="1"/>
    <col min="2" max="2" width="55.125" style="154" customWidth="1"/>
    <col min="3" max="3" width="16.375" style="44" customWidth="1"/>
    <col min="4" max="4" width="55.125" style="44" customWidth="1"/>
    <col min="5" max="5" width="16.375" style="44" customWidth="1"/>
    <col min="6" max="6" width="4.875" style="44" customWidth="1"/>
    <col min="7" max="16384" width="9.375" style="44" customWidth="1"/>
  </cols>
  <sheetData>
    <row r="1" spans="2:6" ht="39.75" customHeight="1">
      <c r="B1" s="250" t="s">
        <v>293</v>
      </c>
      <c r="C1" s="251"/>
      <c r="D1" s="251"/>
      <c r="E1" s="251"/>
      <c r="F1" s="506" t="str">
        <f>+CONCATENATE("2.1. melléklet a ………../",LEFT('1.1.sz.mell.'!C3,4),". (……….) társulási határozathoz")</f>
        <v>2.1. melléklet a ………../2021. (……….) társulási határozathoz</v>
      </c>
    </row>
    <row r="2" spans="5:6" ht="14.25" thickBot="1">
      <c r="E2" s="252" t="str">
        <f>'1.1.sz.mell.'!C2</f>
        <v>Forintban!</v>
      </c>
      <c r="F2" s="506"/>
    </row>
    <row r="3" spans="1:6" ht="18" customHeight="1" thickBot="1">
      <c r="A3" s="504" t="s">
        <v>59</v>
      </c>
      <c r="B3" s="253" t="s">
        <v>47</v>
      </c>
      <c r="C3" s="254"/>
      <c r="D3" s="253" t="s">
        <v>48</v>
      </c>
      <c r="E3" s="255"/>
      <c r="F3" s="506"/>
    </row>
    <row r="4" spans="1:6" s="256" customFormat="1" ht="35.25" customHeight="1" thickBot="1">
      <c r="A4" s="505"/>
      <c r="B4" s="155" t="s">
        <v>51</v>
      </c>
      <c r="C4" s="156" t="str">
        <f>+'1.1.sz.mell.'!C3</f>
        <v>2021. évi előirányzat</v>
      </c>
      <c r="D4" s="155" t="s">
        <v>51</v>
      </c>
      <c r="E4" s="40" t="str">
        <f>+'1.1.sz.mell.'!C3</f>
        <v>2021. évi előirányzat</v>
      </c>
      <c r="F4" s="506"/>
    </row>
    <row r="5" spans="1:6" s="261" customFormat="1" ht="12" customHeight="1" thickBot="1">
      <c r="A5" s="257">
        <v>1</v>
      </c>
      <c r="B5" s="258">
        <v>2</v>
      </c>
      <c r="C5" s="259">
        <v>3</v>
      </c>
      <c r="D5" s="258">
        <v>4</v>
      </c>
      <c r="E5" s="260">
        <v>5</v>
      </c>
      <c r="F5" s="506"/>
    </row>
    <row r="6" spans="1:6" ht="12.75" customHeight="1">
      <c r="A6" s="262" t="s">
        <v>11</v>
      </c>
      <c r="B6" s="263" t="s">
        <v>186</v>
      </c>
      <c r="C6" s="239"/>
      <c r="D6" s="263" t="s">
        <v>52</v>
      </c>
      <c r="E6" s="245">
        <v>95520000</v>
      </c>
      <c r="F6" s="506"/>
    </row>
    <row r="7" spans="1:6" ht="12.75" customHeight="1">
      <c r="A7" s="264" t="s">
        <v>12</v>
      </c>
      <c r="B7" s="265" t="s">
        <v>187</v>
      </c>
      <c r="C7" s="240">
        <v>181932000</v>
      </c>
      <c r="D7" s="265" t="s">
        <v>124</v>
      </c>
      <c r="E7" s="246">
        <v>14065000</v>
      </c>
      <c r="F7" s="506"/>
    </row>
    <row r="8" spans="1:6" ht="12.75" customHeight="1">
      <c r="A8" s="264" t="s">
        <v>13</v>
      </c>
      <c r="B8" s="265" t="s">
        <v>233</v>
      </c>
      <c r="C8" s="240">
        <v>30222000</v>
      </c>
      <c r="D8" s="265" t="s">
        <v>151</v>
      </c>
      <c r="E8" s="246">
        <v>98017000</v>
      </c>
      <c r="F8" s="506"/>
    </row>
    <row r="9" spans="1:6" ht="12.75" customHeight="1">
      <c r="A9" s="264" t="s">
        <v>14</v>
      </c>
      <c r="B9" s="265" t="s">
        <v>188</v>
      </c>
      <c r="C9" s="240"/>
      <c r="D9" s="265" t="s">
        <v>125</v>
      </c>
      <c r="E9" s="246"/>
      <c r="F9" s="506"/>
    </row>
    <row r="10" spans="1:6" ht="12.75" customHeight="1">
      <c r="A10" s="264" t="s">
        <v>15</v>
      </c>
      <c r="B10" s="399"/>
      <c r="C10" s="240"/>
      <c r="D10" s="265" t="s">
        <v>126</v>
      </c>
      <c r="E10" s="246">
        <v>6971000</v>
      </c>
      <c r="F10" s="506"/>
    </row>
    <row r="11" spans="1:6" ht="12.75" customHeight="1">
      <c r="A11" s="264" t="s">
        <v>16</v>
      </c>
      <c r="B11" s="35"/>
      <c r="C11" s="241"/>
      <c r="D11" s="265" t="s">
        <v>42</v>
      </c>
      <c r="E11" s="246">
        <v>9264883</v>
      </c>
      <c r="F11" s="506"/>
    </row>
    <row r="12" spans="1:6" ht="12.75" customHeight="1">
      <c r="A12" s="264" t="s">
        <v>17</v>
      </c>
      <c r="B12" s="35"/>
      <c r="C12" s="240"/>
      <c r="D12" s="35"/>
      <c r="E12" s="246"/>
      <c r="F12" s="506"/>
    </row>
    <row r="13" spans="1:6" ht="12.75" customHeight="1">
      <c r="A13" s="264" t="s">
        <v>18</v>
      </c>
      <c r="B13" s="35"/>
      <c r="C13" s="240"/>
      <c r="D13" s="35"/>
      <c r="E13" s="246"/>
      <c r="F13" s="506"/>
    </row>
    <row r="14" spans="1:6" ht="12.75" customHeight="1">
      <c r="A14" s="264" t="s">
        <v>19</v>
      </c>
      <c r="B14" s="339"/>
      <c r="C14" s="241"/>
      <c r="D14" s="35"/>
      <c r="E14" s="246"/>
      <c r="F14" s="506"/>
    </row>
    <row r="15" spans="1:6" ht="12.75" customHeight="1">
      <c r="A15" s="264" t="s">
        <v>20</v>
      </c>
      <c r="B15" s="35"/>
      <c r="C15" s="240"/>
      <c r="D15" s="35"/>
      <c r="E15" s="246"/>
      <c r="F15" s="506"/>
    </row>
    <row r="16" spans="1:6" ht="12.75" customHeight="1">
      <c r="A16" s="264" t="s">
        <v>21</v>
      </c>
      <c r="B16" s="35"/>
      <c r="C16" s="240"/>
      <c r="D16" s="35"/>
      <c r="E16" s="246"/>
      <c r="F16" s="506"/>
    </row>
    <row r="17" spans="1:6" ht="12.75" customHeight="1" thickBot="1">
      <c r="A17" s="264" t="s">
        <v>22</v>
      </c>
      <c r="B17" s="46"/>
      <c r="C17" s="242"/>
      <c r="D17" s="35"/>
      <c r="E17" s="247"/>
      <c r="F17" s="506"/>
    </row>
    <row r="18" spans="1:6" ht="15.75" customHeight="1" thickBot="1">
      <c r="A18" s="266" t="s">
        <v>23</v>
      </c>
      <c r="B18" s="112" t="s">
        <v>255</v>
      </c>
      <c r="C18" s="243">
        <f>SUM(C6:C17)</f>
        <v>212154000</v>
      </c>
      <c r="D18" s="112" t="s">
        <v>196</v>
      </c>
      <c r="E18" s="248">
        <f>SUM(E6:E17)</f>
        <v>223837883</v>
      </c>
      <c r="F18" s="506"/>
    </row>
    <row r="19" spans="1:6" ht="12.75" customHeight="1">
      <c r="A19" s="267" t="s">
        <v>24</v>
      </c>
      <c r="B19" s="268" t="s">
        <v>191</v>
      </c>
      <c r="C19" s="400">
        <f>+C20+C21+C22+C23</f>
        <v>11683883</v>
      </c>
      <c r="D19" s="269" t="s">
        <v>128</v>
      </c>
      <c r="E19" s="249"/>
      <c r="F19" s="506"/>
    </row>
    <row r="20" spans="1:6" ht="12.75" customHeight="1">
      <c r="A20" s="270" t="s">
        <v>25</v>
      </c>
      <c r="B20" s="269" t="s">
        <v>145</v>
      </c>
      <c r="C20" s="72">
        <v>11683883</v>
      </c>
      <c r="D20" s="269" t="s">
        <v>195</v>
      </c>
      <c r="E20" s="73"/>
      <c r="F20" s="506"/>
    </row>
    <row r="21" spans="1:6" ht="12.75" customHeight="1">
      <c r="A21" s="270" t="s">
        <v>26</v>
      </c>
      <c r="B21" s="269" t="s">
        <v>146</v>
      </c>
      <c r="C21" s="72"/>
      <c r="D21" s="269" t="s">
        <v>117</v>
      </c>
      <c r="E21" s="73"/>
      <c r="F21" s="506"/>
    </row>
    <row r="22" spans="1:6" ht="12.75" customHeight="1">
      <c r="A22" s="270" t="s">
        <v>27</v>
      </c>
      <c r="B22" s="269" t="s">
        <v>149</v>
      </c>
      <c r="C22" s="72"/>
      <c r="D22" s="269" t="s">
        <v>118</v>
      </c>
      <c r="E22" s="73"/>
      <c r="F22" s="506"/>
    </row>
    <row r="23" spans="1:6" ht="12.75" customHeight="1">
      <c r="A23" s="270" t="s">
        <v>28</v>
      </c>
      <c r="B23" s="269" t="s">
        <v>150</v>
      </c>
      <c r="C23" s="72"/>
      <c r="D23" s="268" t="s">
        <v>152</v>
      </c>
      <c r="E23" s="73"/>
      <c r="F23" s="506"/>
    </row>
    <row r="24" spans="1:6" ht="12.75" customHeight="1">
      <c r="A24" s="270" t="s">
        <v>29</v>
      </c>
      <c r="B24" s="269" t="s">
        <v>192</v>
      </c>
      <c r="C24" s="271">
        <f>+C25+C26</f>
        <v>0</v>
      </c>
      <c r="D24" s="269" t="s">
        <v>129</v>
      </c>
      <c r="E24" s="73"/>
      <c r="F24" s="506"/>
    </row>
    <row r="25" spans="1:6" ht="12.75" customHeight="1">
      <c r="A25" s="267" t="s">
        <v>30</v>
      </c>
      <c r="B25" s="268" t="s">
        <v>189</v>
      </c>
      <c r="C25" s="244"/>
      <c r="D25" s="263" t="s">
        <v>130</v>
      </c>
      <c r="E25" s="249"/>
      <c r="F25" s="506"/>
    </row>
    <row r="26" spans="1:6" ht="12.75" customHeight="1" thickBot="1">
      <c r="A26" s="270" t="s">
        <v>31</v>
      </c>
      <c r="B26" s="269" t="s">
        <v>190</v>
      </c>
      <c r="C26" s="72"/>
      <c r="D26" s="35" t="s">
        <v>273</v>
      </c>
      <c r="E26" s="73"/>
      <c r="F26" s="506"/>
    </row>
    <row r="27" spans="1:6" ht="15.75" customHeight="1" thickBot="1">
      <c r="A27" s="266" t="s">
        <v>32</v>
      </c>
      <c r="B27" s="112" t="s">
        <v>193</v>
      </c>
      <c r="C27" s="243">
        <f>+C19+C24</f>
        <v>11683883</v>
      </c>
      <c r="D27" s="112" t="s">
        <v>197</v>
      </c>
      <c r="E27" s="248">
        <f>SUM(E19:E26)</f>
        <v>0</v>
      </c>
      <c r="F27" s="506"/>
    </row>
    <row r="28" spans="1:6" ht="13.5" thickBot="1">
      <c r="A28" s="266" t="s">
        <v>33</v>
      </c>
      <c r="B28" s="272" t="s">
        <v>194</v>
      </c>
      <c r="C28" s="273">
        <f>+C18+C27</f>
        <v>223837883</v>
      </c>
      <c r="D28" s="272" t="s">
        <v>198</v>
      </c>
      <c r="E28" s="273">
        <f>+E18+E27</f>
        <v>223837883</v>
      </c>
      <c r="F28" s="506"/>
    </row>
    <row r="29" spans="1:6" ht="13.5" thickBot="1">
      <c r="A29" s="266" t="s">
        <v>34</v>
      </c>
      <c r="B29" s="272" t="s">
        <v>119</v>
      </c>
      <c r="C29" s="273">
        <f>IF(C18-E18&lt;0,E18-C18,"-")</f>
        <v>11683883</v>
      </c>
      <c r="D29" s="272" t="s">
        <v>120</v>
      </c>
      <c r="E29" s="273" t="str">
        <f>IF(C18-E18&gt;0,C18-E18,"-")</f>
        <v>-</v>
      </c>
      <c r="F29" s="506"/>
    </row>
    <row r="30" spans="1:6" ht="13.5" thickBot="1">
      <c r="A30" s="266" t="s">
        <v>35</v>
      </c>
      <c r="B30" s="272" t="s">
        <v>289</v>
      </c>
      <c r="C30" s="273" t="str">
        <f>IF(C28-E28&lt;0,E28-C28,"-")</f>
        <v>-</v>
      </c>
      <c r="D30" s="272" t="s">
        <v>290</v>
      </c>
      <c r="E30" s="273" t="str">
        <f>IF(C28-E28&gt;0,C28-E28,"-")</f>
        <v>-</v>
      </c>
      <c r="F30" s="506"/>
    </row>
    <row r="31" spans="2:4" ht="18.75">
      <c r="B31" s="507"/>
      <c r="C31" s="507"/>
      <c r="D31" s="507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F1" sqref="F1:F33"/>
    </sheetView>
  </sheetViews>
  <sheetFormatPr defaultColWidth="9.00390625" defaultRowHeight="12.75"/>
  <cols>
    <col min="1" max="1" width="6.875" style="44" customWidth="1"/>
    <col min="2" max="2" width="55.125" style="154" customWidth="1"/>
    <col min="3" max="3" width="16.375" style="44" customWidth="1"/>
    <col min="4" max="4" width="55.125" style="44" customWidth="1"/>
    <col min="5" max="5" width="16.375" style="44" customWidth="1"/>
    <col min="6" max="6" width="4.875" style="44" customWidth="1"/>
    <col min="7" max="16384" width="9.375" style="44" customWidth="1"/>
  </cols>
  <sheetData>
    <row r="1" spans="2:6" ht="31.5">
      <c r="B1" s="250" t="s">
        <v>294</v>
      </c>
      <c r="C1" s="251"/>
      <c r="D1" s="251"/>
      <c r="E1" s="251"/>
      <c r="F1" s="506" t="str">
        <f>+CONCATENATE("2.2. melléklet a ………../",LEFT('1.1.sz.mell.'!C3,4),". (……….) társulási határozathoz")</f>
        <v>2.2. melléklet a ………../2021. (……….) társulási határozathoz</v>
      </c>
    </row>
    <row r="2" spans="5:6" ht="14.25" thickBot="1">
      <c r="E2" s="252" t="str">
        <f>'2.1.sz.mell  '!E2</f>
        <v>Forintban!</v>
      </c>
      <c r="F2" s="506"/>
    </row>
    <row r="3" spans="1:6" ht="13.5" thickBot="1">
      <c r="A3" s="508" t="s">
        <v>59</v>
      </c>
      <c r="B3" s="253" t="s">
        <v>47</v>
      </c>
      <c r="C3" s="254"/>
      <c r="D3" s="253" t="s">
        <v>48</v>
      </c>
      <c r="E3" s="255"/>
      <c r="F3" s="506"/>
    </row>
    <row r="4" spans="1:6" s="256" customFormat="1" ht="24.75" thickBot="1">
      <c r="A4" s="509"/>
      <c r="B4" s="155" t="s">
        <v>51</v>
      </c>
      <c r="C4" s="156" t="str">
        <f>+'1.1.sz.mell.'!C3</f>
        <v>2021. évi előirányzat</v>
      </c>
      <c r="D4" s="155" t="s">
        <v>51</v>
      </c>
      <c r="E4" s="40" t="str">
        <f>+'1.1.sz.mell.'!C3</f>
        <v>2021. évi előirányzat</v>
      </c>
      <c r="F4" s="506"/>
    </row>
    <row r="5" spans="1:6" s="256" customFormat="1" ht="13.5" thickBot="1">
      <c r="A5" s="257">
        <v>1</v>
      </c>
      <c r="B5" s="258">
        <v>2</v>
      </c>
      <c r="C5" s="259">
        <v>3</v>
      </c>
      <c r="D5" s="258">
        <v>4</v>
      </c>
      <c r="E5" s="260">
        <v>5</v>
      </c>
      <c r="F5" s="506"/>
    </row>
    <row r="6" spans="1:6" ht="12.75" customHeight="1">
      <c r="A6" s="262" t="s">
        <v>11</v>
      </c>
      <c r="B6" s="263" t="s">
        <v>199</v>
      </c>
      <c r="C6" s="239">
        <v>2244000</v>
      </c>
      <c r="D6" s="263" t="s">
        <v>147</v>
      </c>
      <c r="E6" s="245">
        <v>2244000</v>
      </c>
      <c r="F6" s="506"/>
    </row>
    <row r="7" spans="1:6" ht="12.75">
      <c r="A7" s="264" t="s">
        <v>12</v>
      </c>
      <c r="B7" s="265" t="s">
        <v>200</v>
      </c>
      <c r="C7" s="240"/>
      <c r="D7" s="265" t="s">
        <v>205</v>
      </c>
      <c r="E7" s="246"/>
      <c r="F7" s="506"/>
    </row>
    <row r="8" spans="1:6" ht="12.75" customHeight="1">
      <c r="A8" s="264" t="s">
        <v>13</v>
      </c>
      <c r="B8" s="265" t="s">
        <v>5</v>
      </c>
      <c r="C8" s="240"/>
      <c r="D8" s="265" t="s">
        <v>127</v>
      </c>
      <c r="E8" s="246"/>
      <c r="F8" s="506"/>
    </row>
    <row r="9" spans="1:6" ht="12.75" customHeight="1">
      <c r="A9" s="264" t="s">
        <v>14</v>
      </c>
      <c r="B9" s="265" t="s">
        <v>201</v>
      </c>
      <c r="C9" s="240"/>
      <c r="D9" s="265" t="s">
        <v>206</v>
      </c>
      <c r="E9" s="246"/>
      <c r="F9" s="506"/>
    </row>
    <row r="10" spans="1:6" ht="12.75" customHeight="1">
      <c r="A10" s="264" t="s">
        <v>15</v>
      </c>
      <c r="B10" s="265" t="s">
        <v>202</v>
      </c>
      <c r="C10" s="240"/>
      <c r="D10" s="265" t="s">
        <v>148</v>
      </c>
      <c r="E10" s="246"/>
      <c r="F10" s="506"/>
    </row>
    <row r="11" spans="1:6" ht="12.75" customHeight="1">
      <c r="A11" s="264" t="s">
        <v>16</v>
      </c>
      <c r="B11" s="265" t="s">
        <v>203</v>
      </c>
      <c r="C11" s="241"/>
      <c r="D11" s="265"/>
      <c r="E11" s="246"/>
      <c r="F11" s="506"/>
    </row>
    <row r="12" spans="1:6" ht="12.75" customHeight="1">
      <c r="A12" s="264" t="s">
        <v>17</v>
      </c>
      <c r="B12" s="35"/>
      <c r="C12" s="240"/>
      <c r="D12" s="265"/>
      <c r="E12" s="246"/>
      <c r="F12" s="506"/>
    </row>
    <row r="13" spans="1:6" ht="12.75" customHeight="1">
      <c r="A13" s="264" t="s">
        <v>18</v>
      </c>
      <c r="B13" s="35"/>
      <c r="C13" s="240"/>
      <c r="D13" s="265"/>
      <c r="E13" s="246"/>
      <c r="F13" s="506"/>
    </row>
    <row r="14" spans="1:6" ht="12.75" customHeight="1">
      <c r="A14" s="264" t="s">
        <v>19</v>
      </c>
      <c r="B14" s="35"/>
      <c r="C14" s="241"/>
      <c r="D14" s="265"/>
      <c r="E14" s="246"/>
      <c r="F14" s="506"/>
    </row>
    <row r="15" spans="1:6" ht="12.75">
      <c r="A15" s="264" t="s">
        <v>20</v>
      </c>
      <c r="B15" s="35"/>
      <c r="C15" s="241"/>
      <c r="D15" s="265"/>
      <c r="E15" s="246"/>
      <c r="F15" s="506"/>
    </row>
    <row r="16" spans="1:6" ht="12.75" customHeight="1" thickBot="1">
      <c r="A16" s="314" t="s">
        <v>21</v>
      </c>
      <c r="B16" s="340"/>
      <c r="C16" s="315"/>
      <c r="D16" s="35"/>
      <c r="E16" s="291"/>
      <c r="F16" s="506"/>
    </row>
    <row r="17" spans="1:6" ht="15.75" customHeight="1" thickBot="1">
      <c r="A17" s="266" t="s">
        <v>22</v>
      </c>
      <c r="B17" s="112" t="s">
        <v>211</v>
      </c>
      <c r="C17" s="243">
        <f>+C6+C8+C9+C11+C12+C13+C14+C15+C16</f>
        <v>2244000</v>
      </c>
      <c r="D17" s="112" t="s">
        <v>212</v>
      </c>
      <c r="E17" s="248">
        <f>+E6+E8+E10+E11+E12+E13+E14+E15+E16</f>
        <v>2244000</v>
      </c>
      <c r="F17" s="506"/>
    </row>
    <row r="18" spans="1:6" ht="12.75" customHeight="1">
      <c r="A18" s="262" t="s">
        <v>23</v>
      </c>
      <c r="B18" s="276" t="s">
        <v>164</v>
      </c>
      <c r="C18" s="283">
        <f>+C19+C20+C21+C22+C23</f>
        <v>0</v>
      </c>
      <c r="D18" s="269" t="s">
        <v>128</v>
      </c>
      <c r="E18" s="71"/>
      <c r="F18" s="506"/>
    </row>
    <row r="19" spans="1:6" ht="12.75" customHeight="1">
      <c r="A19" s="264" t="s">
        <v>24</v>
      </c>
      <c r="B19" s="277" t="s">
        <v>153</v>
      </c>
      <c r="C19" s="72"/>
      <c r="D19" s="269" t="s">
        <v>131</v>
      </c>
      <c r="E19" s="73"/>
      <c r="F19" s="506"/>
    </row>
    <row r="20" spans="1:6" ht="12.75" customHeight="1">
      <c r="A20" s="262" t="s">
        <v>25</v>
      </c>
      <c r="B20" s="277" t="s">
        <v>154</v>
      </c>
      <c r="C20" s="72"/>
      <c r="D20" s="269" t="s">
        <v>117</v>
      </c>
      <c r="E20" s="73"/>
      <c r="F20" s="506"/>
    </row>
    <row r="21" spans="1:6" ht="12.75" customHeight="1">
      <c r="A21" s="264" t="s">
        <v>26</v>
      </c>
      <c r="B21" s="277" t="s">
        <v>155</v>
      </c>
      <c r="C21" s="72"/>
      <c r="D21" s="269" t="s">
        <v>118</v>
      </c>
      <c r="E21" s="73"/>
      <c r="F21" s="506"/>
    </row>
    <row r="22" spans="1:6" ht="12.75" customHeight="1">
      <c r="A22" s="262" t="s">
        <v>27</v>
      </c>
      <c r="B22" s="277" t="s">
        <v>156</v>
      </c>
      <c r="C22" s="72"/>
      <c r="D22" s="268" t="s">
        <v>152</v>
      </c>
      <c r="E22" s="73"/>
      <c r="F22" s="506"/>
    </row>
    <row r="23" spans="1:6" ht="12.75" customHeight="1">
      <c r="A23" s="264" t="s">
        <v>28</v>
      </c>
      <c r="B23" s="278" t="s">
        <v>157</v>
      </c>
      <c r="C23" s="72"/>
      <c r="D23" s="269" t="s">
        <v>132</v>
      </c>
      <c r="E23" s="73"/>
      <c r="F23" s="506"/>
    </row>
    <row r="24" spans="1:6" ht="12.75" customHeight="1">
      <c r="A24" s="262" t="s">
        <v>29</v>
      </c>
      <c r="B24" s="279" t="s">
        <v>158</v>
      </c>
      <c r="C24" s="271">
        <f>+C25+C26+C27+C28+C29</f>
        <v>0</v>
      </c>
      <c r="D24" s="280" t="s">
        <v>130</v>
      </c>
      <c r="E24" s="73"/>
      <c r="F24" s="506"/>
    </row>
    <row r="25" spans="1:6" ht="12.75" customHeight="1">
      <c r="A25" s="264" t="s">
        <v>30</v>
      </c>
      <c r="B25" s="278" t="s">
        <v>159</v>
      </c>
      <c r="C25" s="72"/>
      <c r="D25" s="280" t="s">
        <v>207</v>
      </c>
      <c r="E25" s="73"/>
      <c r="F25" s="506"/>
    </row>
    <row r="26" spans="1:6" ht="12.75" customHeight="1">
      <c r="A26" s="262" t="s">
        <v>31</v>
      </c>
      <c r="B26" s="278" t="s">
        <v>160</v>
      </c>
      <c r="C26" s="72"/>
      <c r="D26" s="275"/>
      <c r="E26" s="73"/>
      <c r="F26" s="506"/>
    </row>
    <row r="27" spans="1:6" ht="12.75" customHeight="1">
      <c r="A27" s="264" t="s">
        <v>32</v>
      </c>
      <c r="B27" s="277" t="s">
        <v>161</v>
      </c>
      <c r="C27" s="72"/>
      <c r="D27" s="110"/>
      <c r="E27" s="73"/>
      <c r="F27" s="506"/>
    </row>
    <row r="28" spans="1:6" ht="12.75" customHeight="1">
      <c r="A28" s="262" t="s">
        <v>33</v>
      </c>
      <c r="B28" s="281" t="s">
        <v>162</v>
      </c>
      <c r="C28" s="72"/>
      <c r="D28" s="35"/>
      <c r="E28" s="73"/>
      <c r="F28" s="506"/>
    </row>
    <row r="29" spans="1:6" ht="12.75" customHeight="1" thickBot="1">
      <c r="A29" s="264" t="s">
        <v>34</v>
      </c>
      <c r="B29" s="282" t="s">
        <v>163</v>
      </c>
      <c r="C29" s="72"/>
      <c r="D29" s="110"/>
      <c r="E29" s="73"/>
      <c r="F29" s="506"/>
    </row>
    <row r="30" spans="1:6" ht="21.75" customHeight="1" thickBot="1">
      <c r="A30" s="266" t="s">
        <v>35</v>
      </c>
      <c r="B30" s="112" t="s">
        <v>204</v>
      </c>
      <c r="C30" s="243">
        <f>+C18+C24</f>
        <v>0</v>
      </c>
      <c r="D30" s="112" t="s">
        <v>208</v>
      </c>
      <c r="E30" s="248">
        <f>SUM(E18:E29)</f>
        <v>0</v>
      </c>
      <c r="F30" s="506"/>
    </row>
    <row r="31" spans="1:6" ht="13.5" thickBot="1">
      <c r="A31" s="266" t="s">
        <v>36</v>
      </c>
      <c r="B31" s="272" t="s">
        <v>209</v>
      </c>
      <c r="C31" s="273">
        <f>+C17+C30</f>
        <v>2244000</v>
      </c>
      <c r="D31" s="272" t="s">
        <v>210</v>
      </c>
      <c r="E31" s="273">
        <f>+E17+E30</f>
        <v>2244000</v>
      </c>
      <c r="F31" s="506"/>
    </row>
    <row r="32" spans="1:6" ht="13.5" thickBot="1">
      <c r="A32" s="266" t="s">
        <v>37</v>
      </c>
      <c r="B32" s="272" t="s">
        <v>119</v>
      </c>
      <c r="C32" s="273" t="str">
        <f>IF(C17-E17&lt;0,E17-C17,"-")</f>
        <v>-</v>
      </c>
      <c r="D32" s="272" t="s">
        <v>120</v>
      </c>
      <c r="E32" s="273" t="str">
        <f>IF(C17-E17&gt;0,C17-E17,"-")</f>
        <v>-</v>
      </c>
      <c r="F32" s="506"/>
    </row>
    <row r="33" spans="1:6" ht="13.5" thickBot="1">
      <c r="A33" s="266" t="s">
        <v>38</v>
      </c>
      <c r="B33" s="272" t="s">
        <v>291</v>
      </c>
      <c r="C33" s="273" t="str">
        <f>IF(C31-E31&lt;0,E31-C31,"-")</f>
        <v>-</v>
      </c>
      <c r="D33" s="272" t="s">
        <v>292</v>
      </c>
      <c r="E33" s="273" t="str">
        <f>IF(C31-E31&gt;0,C31-E31,"-")</f>
        <v>-</v>
      </c>
      <c r="F33" s="506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0"/>
  <sheetViews>
    <sheetView zoomScale="110" zoomScaleNormal="110" workbookViewId="0" topLeftCell="A1">
      <selection activeCell="F11" sqref="F11"/>
    </sheetView>
  </sheetViews>
  <sheetFormatPr defaultColWidth="9.00390625" defaultRowHeight="12.75"/>
  <cols>
    <col min="1" max="1" width="47.125" style="33" customWidth="1"/>
    <col min="2" max="2" width="15.625" style="32" customWidth="1"/>
    <col min="3" max="3" width="16.375" style="32" customWidth="1"/>
    <col min="4" max="4" width="18.00390625" style="32" customWidth="1"/>
    <col min="5" max="5" width="16.625" style="32" customWidth="1"/>
    <col min="6" max="6" width="18.875" style="44" customWidth="1"/>
    <col min="7" max="7" width="5.00390625" style="32" customWidth="1"/>
    <col min="8" max="8" width="12.875" style="32" customWidth="1"/>
    <col min="9" max="9" width="13.875" style="32" customWidth="1"/>
    <col min="10" max="16384" width="9.375" style="32" customWidth="1"/>
  </cols>
  <sheetData>
    <row r="1" spans="1:7" ht="25.5" customHeight="1">
      <c r="A1" s="510" t="s">
        <v>0</v>
      </c>
      <c r="B1" s="510"/>
      <c r="C1" s="510"/>
      <c r="D1" s="510"/>
      <c r="E1" s="510"/>
      <c r="F1" s="510"/>
      <c r="G1" s="511" t="str">
        <f>+CONCATENATE("3. melléklet a ………../",LEFT('1.1.sz.mell.'!C3,4),". (……….) társulási határozathoz")</f>
        <v>3. melléklet a ………../2021. (……….) társulási határozathoz</v>
      </c>
    </row>
    <row r="2" spans="1:7" ht="22.5" customHeight="1" thickBot="1">
      <c r="A2" s="154"/>
      <c r="B2" s="44"/>
      <c r="C2" s="44"/>
      <c r="D2" s="44"/>
      <c r="E2" s="44"/>
      <c r="F2" s="39" t="str">
        <f>'2.2.sz.mell  '!E2</f>
        <v>Forintban!</v>
      </c>
      <c r="G2" s="511"/>
    </row>
    <row r="3" spans="1:7" s="34" customFormat="1" ht="44.25" customHeight="1" thickBot="1">
      <c r="A3" s="155" t="s">
        <v>54</v>
      </c>
      <c r="B3" s="156" t="s">
        <v>55</v>
      </c>
      <c r="C3" s="156" t="s">
        <v>56</v>
      </c>
      <c r="D3" s="156" t="str">
        <f>+CONCATENATE("Felhasználás   ",LEFT('1.1.sz.mell.'!C3,4)-1,". XII. 31-ig")</f>
        <v>Felhasználás   2020. XII. 31-ig</v>
      </c>
      <c r="E3" s="156" t="str">
        <f>+'1.1.sz.mell.'!C3</f>
        <v>2021. évi előirányzat</v>
      </c>
      <c r="F3" s="40" t="str">
        <f>+CONCATENATE(LEFT('1.1.sz.mell.'!C3,4),". év utáni szükséglet")</f>
        <v>2021. év utáni szükséglet</v>
      </c>
      <c r="G3" s="511"/>
    </row>
    <row r="4" spans="1:7" s="44" customFormat="1" ht="12" customHeight="1" thickBot="1">
      <c r="A4" s="41">
        <v>1</v>
      </c>
      <c r="B4" s="42">
        <v>2</v>
      </c>
      <c r="C4" s="42">
        <v>3</v>
      </c>
      <c r="D4" s="42">
        <v>4</v>
      </c>
      <c r="E4" s="42">
        <v>5</v>
      </c>
      <c r="F4" s="43" t="s">
        <v>73</v>
      </c>
      <c r="G4" s="511"/>
    </row>
    <row r="5" spans="1:7" ht="22.5">
      <c r="A5" s="46" t="s">
        <v>411</v>
      </c>
      <c r="B5" s="23">
        <v>361000</v>
      </c>
      <c r="C5" s="370" t="s">
        <v>410</v>
      </c>
      <c r="D5" s="23"/>
      <c r="E5" s="23">
        <v>361000</v>
      </c>
      <c r="F5" s="45">
        <f>B5-D5-E5</f>
        <v>0</v>
      </c>
      <c r="G5" s="511"/>
    </row>
    <row r="6" spans="1:7" ht="33.75">
      <c r="A6" s="46" t="s">
        <v>412</v>
      </c>
      <c r="B6" s="23">
        <v>456000</v>
      </c>
      <c r="C6" s="370" t="s">
        <v>410</v>
      </c>
      <c r="D6" s="23"/>
      <c r="E6" s="23">
        <v>456000</v>
      </c>
      <c r="F6" s="45">
        <f aca="true" t="shared" si="0" ref="F6:F16">B6-D6-E6</f>
        <v>0</v>
      </c>
      <c r="G6" s="511"/>
    </row>
    <row r="7" spans="1:7" ht="22.5">
      <c r="A7" s="46" t="s">
        <v>413</v>
      </c>
      <c r="B7" s="23">
        <v>469000</v>
      </c>
      <c r="C7" s="370" t="s">
        <v>410</v>
      </c>
      <c r="D7" s="23"/>
      <c r="E7" s="23">
        <v>469000</v>
      </c>
      <c r="F7" s="45">
        <f t="shared" si="0"/>
        <v>0</v>
      </c>
      <c r="G7" s="511"/>
    </row>
    <row r="8" spans="1:7" ht="22.5">
      <c r="A8" s="46" t="s">
        <v>414</v>
      </c>
      <c r="B8" s="23">
        <v>279000</v>
      </c>
      <c r="C8" s="370" t="s">
        <v>410</v>
      </c>
      <c r="D8" s="23"/>
      <c r="E8" s="23">
        <v>279000</v>
      </c>
      <c r="F8" s="45">
        <f t="shared" si="0"/>
        <v>0</v>
      </c>
      <c r="G8" s="511"/>
    </row>
    <row r="9" spans="1:7" ht="22.5">
      <c r="A9" s="46" t="s">
        <v>415</v>
      </c>
      <c r="B9" s="23">
        <v>343000</v>
      </c>
      <c r="C9" s="370" t="s">
        <v>410</v>
      </c>
      <c r="D9" s="23"/>
      <c r="E9" s="23">
        <v>343000</v>
      </c>
      <c r="F9" s="45">
        <f t="shared" si="0"/>
        <v>0</v>
      </c>
      <c r="G9" s="511"/>
    </row>
    <row r="10" spans="1:7" ht="12.75">
      <c r="A10" s="46" t="s">
        <v>416</v>
      </c>
      <c r="B10" s="24">
        <v>95000</v>
      </c>
      <c r="C10" s="370" t="s">
        <v>410</v>
      </c>
      <c r="D10" s="24"/>
      <c r="E10" s="24">
        <v>95000</v>
      </c>
      <c r="F10" s="45">
        <f t="shared" si="0"/>
        <v>0</v>
      </c>
      <c r="G10" s="511"/>
    </row>
    <row r="11" spans="1:7" ht="22.5">
      <c r="A11" s="46" t="s">
        <v>417</v>
      </c>
      <c r="B11" s="24">
        <v>241000</v>
      </c>
      <c r="C11" s="370" t="s">
        <v>410</v>
      </c>
      <c r="D11" s="24"/>
      <c r="E11" s="24">
        <v>241000</v>
      </c>
      <c r="F11" s="45">
        <f t="shared" si="0"/>
        <v>0</v>
      </c>
      <c r="G11" s="511"/>
    </row>
    <row r="12" spans="1:7" ht="12.75">
      <c r="A12" s="46"/>
      <c r="B12" s="24"/>
      <c r="C12" s="370"/>
      <c r="D12" s="24"/>
      <c r="E12" s="24"/>
      <c r="F12" s="45">
        <f t="shared" si="0"/>
        <v>0</v>
      </c>
      <c r="G12" s="511"/>
    </row>
    <row r="13" spans="1:7" ht="12.75">
      <c r="A13" s="46"/>
      <c r="B13" s="24"/>
      <c r="C13" s="370"/>
      <c r="D13" s="24"/>
      <c r="E13" s="24"/>
      <c r="F13" s="45">
        <f t="shared" si="0"/>
        <v>0</v>
      </c>
      <c r="G13" s="511"/>
    </row>
    <row r="14" spans="1:7" ht="12.75">
      <c r="A14" s="46"/>
      <c r="B14" s="24"/>
      <c r="C14" s="370"/>
      <c r="D14" s="24"/>
      <c r="E14" s="24"/>
      <c r="F14" s="45">
        <f t="shared" si="0"/>
        <v>0</v>
      </c>
      <c r="G14" s="511"/>
    </row>
    <row r="15" spans="1:7" ht="12.75">
      <c r="A15" s="46"/>
      <c r="B15" s="24"/>
      <c r="C15" s="370"/>
      <c r="D15" s="24"/>
      <c r="E15" s="24"/>
      <c r="F15" s="45">
        <f t="shared" si="0"/>
        <v>0</v>
      </c>
      <c r="G15" s="511"/>
    </row>
    <row r="16" spans="1:7" ht="16.5" customHeight="1" thickBot="1">
      <c r="A16" s="46"/>
      <c r="B16" s="24"/>
      <c r="C16" s="371"/>
      <c r="D16" s="24"/>
      <c r="E16" s="24"/>
      <c r="F16" s="45">
        <f t="shared" si="0"/>
        <v>0</v>
      </c>
      <c r="G16" s="511"/>
    </row>
    <row r="17" spans="1:7" s="49" customFormat="1" ht="16.5" customHeight="1" thickBot="1">
      <c r="A17" s="157" t="s">
        <v>53</v>
      </c>
      <c r="B17" s="47">
        <f>SUM(B5:B16)</f>
        <v>2244000</v>
      </c>
      <c r="C17" s="106"/>
      <c r="D17" s="47">
        <f>SUM(D5:D16)</f>
        <v>0</v>
      </c>
      <c r="E17" s="47">
        <f>SUM(E5:E16)</f>
        <v>2244000</v>
      </c>
      <c r="F17" s="48">
        <f>SUM(F5:F16)</f>
        <v>0</v>
      </c>
      <c r="G17" s="511"/>
    </row>
    <row r="18" ht="12.75">
      <c r="G18" s="511"/>
    </row>
    <row r="19" spans="1:7" ht="27" customHeight="1">
      <c r="A19" s="510" t="s">
        <v>1</v>
      </c>
      <c r="B19" s="510"/>
      <c r="C19" s="510"/>
      <c r="D19" s="510"/>
      <c r="E19" s="510"/>
      <c r="F19" s="510"/>
      <c r="G19" s="511"/>
    </row>
    <row r="20" spans="1:7" ht="14.25" thickBot="1">
      <c r="A20" s="154"/>
      <c r="B20" s="44"/>
      <c r="C20" s="44"/>
      <c r="D20" s="44"/>
      <c r="E20" s="44"/>
      <c r="F20" s="39" t="str">
        <f>F2</f>
        <v>Forintban!</v>
      </c>
      <c r="G20" s="511"/>
    </row>
    <row r="21" spans="1:7" ht="42.75" customHeight="1" thickBot="1">
      <c r="A21" s="155" t="s">
        <v>57</v>
      </c>
      <c r="B21" s="156" t="s">
        <v>55</v>
      </c>
      <c r="C21" s="156" t="s">
        <v>56</v>
      </c>
      <c r="D21" s="156" t="str">
        <f>+D3</f>
        <v>Felhasználás   2020. XII. 31-ig</v>
      </c>
      <c r="E21" s="156" t="str">
        <f>+E3</f>
        <v>2021. évi előirányzat</v>
      </c>
      <c r="F21" s="40" t="str">
        <f>+F3</f>
        <v>2021. év utáni szükséglet</v>
      </c>
      <c r="G21" s="511"/>
    </row>
    <row r="22" spans="1:7" ht="13.5" thickBot="1">
      <c r="A22" s="41">
        <v>1</v>
      </c>
      <c r="B22" s="42">
        <v>2</v>
      </c>
      <c r="C22" s="42">
        <v>3</v>
      </c>
      <c r="D22" s="42">
        <v>4</v>
      </c>
      <c r="E22" s="42">
        <v>5</v>
      </c>
      <c r="F22" s="43" t="s">
        <v>73</v>
      </c>
      <c r="G22" s="511"/>
    </row>
    <row r="23" spans="1:7" ht="16.5" customHeight="1">
      <c r="A23" s="46"/>
      <c r="B23" s="23"/>
      <c r="C23" s="370"/>
      <c r="D23" s="23"/>
      <c r="E23" s="23"/>
      <c r="F23" s="52">
        <f>B23-D23-E23</f>
        <v>0</v>
      </c>
      <c r="G23" s="511"/>
    </row>
    <row r="24" spans="1:7" ht="16.5" customHeight="1">
      <c r="A24" s="50"/>
      <c r="B24" s="51"/>
      <c r="C24" s="372"/>
      <c r="D24" s="51"/>
      <c r="E24" s="51"/>
      <c r="F24" s="52"/>
      <c r="G24" s="511"/>
    </row>
    <row r="25" spans="1:7" ht="16.5" customHeight="1">
      <c r="A25" s="50"/>
      <c r="B25" s="51"/>
      <c r="C25" s="372"/>
      <c r="D25" s="51"/>
      <c r="E25" s="51"/>
      <c r="F25" s="52"/>
      <c r="G25" s="511"/>
    </row>
    <row r="26" spans="1:7" ht="16.5" customHeight="1">
      <c r="A26" s="50"/>
      <c r="B26" s="51"/>
      <c r="C26" s="372"/>
      <c r="D26" s="51"/>
      <c r="E26" s="51"/>
      <c r="F26" s="52"/>
      <c r="G26" s="511"/>
    </row>
    <row r="27" spans="1:7" ht="16.5" customHeight="1">
      <c r="A27" s="50"/>
      <c r="B27" s="51"/>
      <c r="C27" s="372"/>
      <c r="D27" s="51"/>
      <c r="E27" s="51"/>
      <c r="F27" s="52">
        <f>B27-D27-E27</f>
        <v>0</v>
      </c>
      <c r="G27" s="511"/>
    </row>
    <row r="28" spans="1:7" ht="16.5" customHeight="1">
      <c r="A28" s="50"/>
      <c r="B28" s="51"/>
      <c r="C28" s="372"/>
      <c r="D28" s="51"/>
      <c r="E28" s="51"/>
      <c r="F28" s="52">
        <f>B28-D28-E28</f>
        <v>0</v>
      </c>
      <c r="G28" s="511"/>
    </row>
    <row r="29" spans="1:7" ht="16.5" customHeight="1" thickBot="1">
      <c r="A29" s="53"/>
      <c r="B29" s="54"/>
      <c r="C29" s="373"/>
      <c r="D29" s="54"/>
      <c r="E29" s="54"/>
      <c r="F29" s="55">
        <f>B29-D29-E29</f>
        <v>0</v>
      </c>
      <c r="G29" s="511"/>
    </row>
    <row r="30" spans="1:7" ht="16.5" customHeight="1" thickBot="1">
      <c r="A30" s="157" t="s">
        <v>53</v>
      </c>
      <c r="B30" s="158">
        <f>SUM(B23:B29)</f>
        <v>0</v>
      </c>
      <c r="C30" s="107"/>
      <c r="D30" s="158">
        <f>SUM(D23:D29)</f>
        <v>0</v>
      </c>
      <c r="E30" s="158">
        <f>SUM(E23:E29)</f>
        <v>0</v>
      </c>
      <c r="F30" s="56">
        <f>SUM(F23:F29)</f>
        <v>0</v>
      </c>
      <c r="G30" s="511"/>
    </row>
  </sheetData>
  <sheetProtection/>
  <mergeCells count="3">
    <mergeCell ref="A1:F1"/>
    <mergeCell ref="A19:F19"/>
    <mergeCell ref="G1:G30"/>
  </mergeCells>
  <printOptions horizontalCentered="1"/>
  <pageMargins left="0.7874015748031497" right="0.7874015748031497" top="1.0236220472440944" bottom="0.984251968503937" header="0.7874015748031497" footer="0.7874015748031497"/>
  <pageSetup fitToHeight="1" fitToWidth="1" horizontalDpi="300" verticalDpi="3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 topLeftCell="A1">
      <selection activeCell="F17" sqref="F17"/>
    </sheetView>
  </sheetViews>
  <sheetFormatPr defaultColWidth="9.00390625" defaultRowHeight="12.75"/>
  <cols>
    <col min="1" max="1" width="5.625" style="117" customWidth="1"/>
    <col min="2" max="2" width="35.625" style="117" customWidth="1"/>
    <col min="3" max="6" width="14.00390625" style="117" customWidth="1"/>
    <col min="7" max="16384" width="9.375" style="117" customWidth="1"/>
  </cols>
  <sheetData>
    <row r="1" spans="1:6" ht="33" customHeight="1">
      <c r="A1" s="512" t="s">
        <v>389</v>
      </c>
      <c r="B1" s="512"/>
      <c r="C1" s="512"/>
      <c r="D1" s="512"/>
      <c r="E1" s="512"/>
      <c r="F1" s="512"/>
    </row>
    <row r="2" spans="1:7" ht="15.75" customHeight="1" thickBot="1">
      <c r="A2" s="118"/>
      <c r="B2" s="118"/>
      <c r="C2" s="513"/>
      <c r="D2" s="513"/>
      <c r="E2" s="520" t="str">
        <f>'3.sz.mell.'!F2</f>
        <v>Forintban!</v>
      </c>
      <c r="F2" s="520"/>
      <c r="G2" s="125"/>
    </row>
    <row r="3" spans="1:6" ht="63" customHeight="1">
      <c r="A3" s="516" t="s">
        <v>9</v>
      </c>
      <c r="B3" s="518" t="s">
        <v>134</v>
      </c>
      <c r="C3" s="518" t="s">
        <v>168</v>
      </c>
      <c r="D3" s="518"/>
      <c r="E3" s="518"/>
      <c r="F3" s="514" t="s">
        <v>165</v>
      </c>
    </row>
    <row r="4" spans="1:6" ht="15.75" thickBot="1">
      <c r="A4" s="517"/>
      <c r="B4" s="519"/>
      <c r="C4" s="120" t="str">
        <f>+CONCATENATE(LEFT('1.1.sz.mell.'!C3,4)+1,".")</f>
        <v>2022.</v>
      </c>
      <c r="D4" s="120" t="str">
        <f>+CONCATENATE(LEFT('1.1.sz.mell.'!C3,4)+2,".")</f>
        <v>2023.</v>
      </c>
      <c r="E4" s="120" t="str">
        <f>+CONCATENATE(LEFT('1.1.sz.mell.'!C3,4)+3,".")</f>
        <v>2024.</v>
      </c>
      <c r="F4" s="515"/>
    </row>
    <row r="5" spans="1:6" ht="15.75" thickBot="1">
      <c r="A5" s="122">
        <v>1</v>
      </c>
      <c r="B5" s="123">
        <v>2</v>
      </c>
      <c r="C5" s="123">
        <v>3</v>
      </c>
      <c r="D5" s="123">
        <v>4</v>
      </c>
      <c r="E5" s="123">
        <v>5</v>
      </c>
      <c r="F5" s="124">
        <v>6</v>
      </c>
    </row>
    <row r="6" spans="1:6" ht="15">
      <c r="A6" s="121" t="s">
        <v>11</v>
      </c>
      <c r="B6" s="132"/>
      <c r="C6" s="133"/>
      <c r="D6" s="133"/>
      <c r="E6" s="133"/>
      <c r="F6" s="128">
        <f>SUM(C6:E6)</f>
        <v>0</v>
      </c>
    </row>
    <row r="7" spans="1:6" ht="15">
      <c r="A7" s="119" t="s">
        <v>12</v>
      </c>
      <c r="B7" s="134"/>
      <c r="C7" s="135"/>
      <c r="D7" s="135"/>
      <c r="E7" s="135"/>
      <c r="F7" s="129">
        <f>SUM(C7:E7)</f>
        <v>0</v>
      </c>
    </row>
    <row r="8" spans="1:6" ht="15">
      <c r="A8" s="119" t="s">
        <v>13</v>
      </c>
      <c r="B8" s="134"/>
      <c r="C8" s="135"/>
      <c r="D8" s="135"/>
      <c r="E8" s="135"/>
      <c r="F8" s="129">
        <f>SUM(C8:E8)</f>
        <v>0</v>
      </c>
    </row>
    <row r="9" spans="1:6" ht="15">
      <c r="A9" s="119" t="s">
        <v>14</v>
      </c>
      <c r="B9" s="134"/>
      <c r="C9" s="135"/>
      <c r="D9" s="135"/>
      <c r="E9" s="135"/>
      <c r="F9" s="129">
        <f>SUM(C9:E9)</f>
        <v>0</v>
      </c>
    </row>
    <row r="10" spans="1:6" ht="15.75" thickBot="1">
      <c r="A10" s="126" t="s">
        <v>15</v>
      </c>
      <c r="B10" s="136"/>
      <c r="C10" s="137"/>
      <c r="D10" s="137"/>
      <c r="E10" s="137"/>
      <c r="F10" s="129">
        <f>SUM(C10:E10)</f>
        <v>0</v>
      </c>
    </row>
    <row r="11" spans="1:6" s="368" customFormat="1" ht="15" thickBot="1">
      <c r="A11" s="365" t="s">
        <v>16</v>
      </c>
      <c r="B11" s="127" t="s">
        <v>135</v>
      </c>
      <c r="C11" s="366">
        <f>SUM(C6:C10)</f>
        <v>0</v>
      </c>
      <c r="D11" s="366">
        <f>SUM(D6:D10)</f>
        <v>0</v>
      </c>
      <c r="E11" s="366">
        <f>SUM(E6:E10)</f>
        <v>0</v>
      </c>
      <c r="F11" s="367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...../2018. (....) társulási határozathoz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D11"/>
  <sheetViews>
    <sheetView zoomScale="120" zoomScaleNormal="120" workbookViewId="0" topLeftCell="A1">
      <selection activeCell="C13" sqref="C13"/>
    </sheetView>
  </sheetViews>
  <sheetFormatPr defaultColWidth="9.00390625" defaultRowHeight="12.75"/>
  <cols>
    <col min="1" max="1" width="5.625" style="117" customWidth="1"/>
    <col min="2" max="2" width="68.625" style="117" customWidth="1"/>
    <col min="3" max="3" width="19.50390625" style="117" customWidth="1"/>
    <col min="4" max="16384" width="9.375" style="117" customWidth="1"/>
  </cols>
  <sheetData>
    <row r="1" spans="1:3" ht="33" customHeight="1">
      <c r="A1" s="512" t="s">
        <v>390</v>
      </c>
      <c r="B1" s="512"/>
      <c r="C1" s="512"/>
    </row>
    <row r="2" spans="1:4" ht="15.75" customHeight="1" thickBot="1">
      <c r="A2" s="118"/>
      <c r="B2" s="118"/>
      <c r="C2" s="130" t="str">
        <f>'3.sz.mell.'!F2</f>
        <v>Forintban!</v>
      </c>
      <c r="D2" s="125"/>
    </row>
    <row r="3" spans="1:3" ht="26.25" customHeight="1" thickBot="1">
      <c r="A3" s="138" t="s">
        <v>9</v>
      </c>
      <c r="B3" s="139" t="s">
        <v>133</v>
      </c>
      <c r="C3" s="140" t="str">
        <f>+'1.1.sz.mell.'!C3</f>
        <v>2021. évi előirányzat</v>
      </c>
    </row>
    <row r="4" spans="1:3" ht="15.75" thickBot="1">
      <c r="A4" s="141">
        <v>1</v>
      </c>
      <c r="B4" s="142">
        <v>2</v>
      </c>
      <c r="C4" s="143">
        <v>3</v>
      </c>
    </row>
    <row r="5" spans="1:3" ht="24.75">
      <c r="A5" s="144" t="s">
        <v>11</v>
      </c>
      <c r="B5" s="306" t="s">
        <v>256</v>
      </c>
      <c r="C5" s="284"/>
    </row>
    <row r="6" spans="1:3" ht="15">
      <c r="A6" s="145" t="s">
        <v>12</v>
      </c>
      <c r="B6" s="306" t="s">
        <v>257</v>
      </c>
      <c r="C6" s="285"/>
    </row>
    <row r="7" spans="1:3" ht="24.75">
      <c r="A7" s="145" t="s">
        <v>13</v>
      </c>
      <c r="B7" s="307" t="s">
        <v>167</v>
      </c>
      <c r="C7" s="285"/>
    </row>
    <row r="8" spans="1:3" ht="15">
      <c r="A8" s="146" t="s">
        <v>14</v>
      </c>
      <c r="B8" s="307" t="s">
        <v>166</v>
      </c>
      <c r="C8" s="286"/>
    </row>
    <row r="9" spans="1:3" ht="15.75" thickBot="1">
      <c r="A9" s="145" t="s">
        <v>15</v>
      </c>
      <c r="B9" s="394" t="s">
        <v>276</v>
      </c>
      <c r="C9" s="285"/>
    </row>
    <row r="10" spans="1:3" ht="15.75" thickBot="1">
      <c r="A10" s="521" t="s">
        <v>136</v>
      </c>
      <c r="B10" s="522"/>
      <c r="C10" s="147">
        <f>SUM(C5:C9)</f>
        <v>0</v>
      </c>
    </row>
    <row r="11" spans="1:3" ht="23.25" customHeight="1">
      <c r="A11" s="523" t="s">
        <v>144</v>
      </c>
      <c r="B11" s="523"/>
      <c r="C11" s="523"/>
    </row>
  </sheetData>
  <sheetProtection/>
  <mergeCells count="3">
    <mergeCell ref="A1:C1"/>
    <mergeCell ref="A10:B10"/>
    <mergeCell ref="A11:C1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...../2018. (....) társulási határozathoz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A1" sqref="A1:C1"/>
    </sheetView>
  </sheetViews>
  <sheetFormatPr defaultColWidth="9.00390625" defaultRowHeight="12.75"/>
  <cols>
    <col min="1" max="1" width="5.625" style="117" customWidth="1"/>
    <col min="2" max="2" width="66.875" style="117" customWidth="1"/>
    <col min="3" max="3" width="27.00390625" style="117" customWidth="1"/>
    <col min="4" max="16384" width="9.375" style="117" customWidth="1"/>
  </cols>
  <sheetData>
    <row r="1" spans="1:3" ht="33" customHeight="1">
      <c r="A1" s="512" t="str">
        <f>+CONCATENATE("ESZGY Társulás ",LEFT('1.1.sz.mell.'!C3,4),".  évi adósságot keletkeztető fejlesztési céljai")</f>
        <v>ESZGY Társulás 2021.  évi adósságot keletkeztető fejlesztési céljai</v>
      </c>
      <c r="B1" s="512"/>
      <c r="C1" s="512"/>
    </row>
    <row r="2" spans="1:4" ht="15.75" customHeight="1" thickBot="1">
      <c r="A2" s="118"/>
      <c r="B2" s="118"/>
      <c r="C2" s="130" t="str">
        <f>'5. sz.mell.'!C2</f>
        <v>Forintban!</v>
      </c>
      <c r="D2" s="125"/>
    </row>
    <row r="3" spans="1:3" ht="26.25" customHeight="1" thickBot="1">
      <c r="A3" s="138" t="s">
        <v>9</v>
      </c>
      <c r="B3" s="139" t="s">
        <v>137</v>
      </c>
      <c r="C3" s="140" t="s">
        <v>143</v>
      </c>
    </row>
    <row r="4" spans="1:3" ht="15.75" thickBot="1">
      <c r="A4" s="141">
        <v>1</v>
      </c>
      <c r="B4" s="142">
        <v>2</v>
      </c>
      <c r="C4" s="143">
        <v>3</v>
      </c>
    </row>
    <row r="5" spans="1:3" ht="15">
      <c r="A5" s="144" t="s">
        <v>11</v>
      </c>
      <c r="B5" s="151"/>
      <c r="C5" s="148"/>
    </row>
    <row r="6" spans="1:3" ht="15">
      <c r="A6" s="145" t="s">
        <v>12</v>
      </c>
      <c r="B6" s="152"/>
      <c r="C6" s="149"/>
    </row>
    <row r="7" spans="1:3" ht="15.75" thickBot="1">
      <c r="A7" s="146" t="s">
        <v>13</v>
      </c>
      <c r="B7" s="153"/>
      <c r="C7" s="150"/>
    </row>
    <row r="8" spans="1:3" s="368" customFormat="1" ht="17.25" customHeight="1" thickBot="1">
      <c r="A8" s="369" t="s">
        <v>14</v>
      </c>
      <c r="B8" s="113" t="s">
        <v>138</v>
      </c>
      <c r="C8" s="147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melléklet a ...../2018. (....) társulási határozathoz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workbookViewId="0" topLeftCell="A1">
      <selection activeCell="K15" sqref="K15"/>
    </sheetView>
  </sheetViews>
  <sheetFormatPr defaultColWidth="9.00390625" defaultRowHeight="12.75"/>
  <cols>
    <col min="1" max="1" width="38.625" style="36" customWidth="1"/>
    <col min="2" max="5" width="13.875" style="36" customWidth="1"/>
    <col min="6" max="16384" width="9.375" style="36" customWidth="1"/>
  </cols>
  <sheetData>
    <row r="1" spans="1:5" ht="12.75">
      <c r="A1" s="163"/>
      <c r="B1" s="163"/>
      <c r="C1" s="163"/>
      <c r="D1" s="163"/>
      <c r="E1" s="163"/>
    </row>
    <row r="2" spans="1:5" ht="15.75">
      <c r="A2" s="164" t="s">
        <v>103</v>
      </c>
      <c r="B2" s="545"/>
      <c r="C2" s="545"/>
      <c r="D2" s="545"/>
      <c r="E2" s="545"/>
    </row>
    <row r="3" spans="1:5" ht="14.25" thickBot="1">
      <c r="A3" s="163"/>
      <c r="B3" s="163"/>
      <c r="C3" s="163"/>
      <c r="D3" s="546" t="str">
        <f>'6.sz.mell.'!C2</f>
        <v>Forintban!</v>
      </c>
      <c r="E3" s="546"/>
    </row>
    <row r="4" spans="1:5" ht="15" customHeight="1" thickBot="1">
      <c r="A4" s="165" t="s">
        <v>96</v>
      </c>
      <c r="B4" s="166" t="str">
        <f>+CONCATENATE(LEFT('1.1.sz.mell.'!C3,4),".")</f>
        <v>2021.</v>
      </c>
      <c r="C4" s="166" t="str">
        <f>+CONCATENATE(LEFT('1.1.sz.mell.'!C3,4)+1,".")</f>
        <v>2022.</v>
      </c>
      <c r="D4" s="166" t="str">
        <f>+CONCATENATE(C4," után")</f>
        <v>2022. után</v>
      </c>
      <c r="E4" s="167" t="s">
        <v>43</v>
      </c>
    </row>
    <row r="5" spans="1:5" ht="12.75">
      <c r="A5" s="168" t="s">
        <v>97</v>
      </c>
      <c r="B5" s="75"/>
      <c r="C5" s="75"/>
      <c r="D5" s="75"/>
      <c r="E5" s="169">
        <f aca="true" t="shared" si="0" ref="E5:E11">SUM(B5:D5)</f>
        <v>0</v>
      </c>
    </row>
    <row r="6" spans="1:5" ht="12.75">
      <c r="A6" s="170" t="s">
        <v>110</v>
      </c>
      <c r="B6" s="76"/>
      <c r="C6" s="76"/>
      <c r="D6" s="76"/>
      <c r="E6" s="171">
        <f t="shared" si="0"/>
        <v>0</v>
      </c>
    </row>
    <row r="7" spans="1:5" ht="12.75">
      <c r="A7" s="172" t="s">
        <v>98</v>
      </c>
      <c r="B7" s="77"/>
      <c r="C7" s="77"/>
      <c r="D7" s="77"/>
      <c r="E7" s="173">
        <f t="shared" si="0"/>
        <v>0</v>
      </c>
    </row>
    <row r="8" spans="1:5" ht="12.75">
      <c r="A8" s="172" t="s">
        <v>112</v>
      </c>
      <c r="B8" s="77"/>
      <c r="C8" s="77"/>
      <c r="D8" s="77"/>
      <c r="E8" s="173">
        <f t="shared" si="0"/>
        <v>0</v>
      </c>
    </row>
    <row r="9" spans="1:5" ht="12.75">
      <c r="A9" s="172" t="s">
        <v>99</v>
      </c>
      <c r="B9" s="77"/>
      <c r="C9" s="77"/>
      <c r="D9" s="77"/>
      <c r="E9" s="173">
        <f t="shared" si="0"/>
        <v>0</v>
      </c>
    </row>
    <row r="10" spans="1:5" ht="12.75">
      <c r="A10" s="172" t="s">
        <v>100</v>
      </c>
      <c r="B10" s="77"/>
      <c r="C10" s="77"/>
      <c r="D10" s="77"/>
      <c r="E10" s="173">
        <f t="shared" si="0"/>
        <v>0</v>
      </c>
    </row>
    <row r="11" spans="1:5" ht="13.5" thickBot="1">
      <c r="A11" s="78"/>
      <c r="B11" s="79"/>
      <c r="C11" s="79"/>
      <c r="D11" s="79"/>
      <c r="E11" s="173">
        <f t="shared" si="0"/>
        <v>0</v>
      </c>
    </row>
    <row r="12" spans="1:5" ht="13.5" thickBot="1">
      <c r="A12" s="174" t="s">
        <v>102</v>
      </c>
      <c r="B12" s="175">
        <f>B5+SUM(B7:B11)</f>
        <v>0</v>
      </c>
      <c r="C12" s="175">
        <f>C5+SUM(C7:C11)</f>
        <v>0</v>
      </c>
      <c r="D12" s="175">
        <f>D5+SUM(D7:D11)</f>
        <v>0</v>
      </c>
      <c r="E12" s="176">
        <f>E5+SUM(E7:E11)</f>
        <v>0</v>
      </c>
    </row>
    <row r="13" spans="1:5" ht="13.5" thickBot="1">
      <c r="A13" s="38"/>
      <c r="B13" s="38"/>
      <c r="C13" s="38"/>
      <c r="D13" s="38"/>
      <c r="E13" s="38"/>
    </row>
    <row r="14" spans="1:5" ht="15" customHeight="1" thickBot="1">
      <c r="A14" s="165" t="s">
        <v>101</v>
      </c>
      <c r="B14" s="166" t="str">
        <f>+B4</f>
        <v>2021.</v>
      </c>
      <c r="C14" s="166" t="str">
        <f>+C4</f>
        <v>2022.</v>
      </c>
      <c r="D14" s="166" t="str">
        <f>+D4</f>
        <v>2022. után</v>
      </c>
      <c r="E14" s="167" t="s">
        <v>43</v>
      </c>
    </row>
    <row r="15" spans="1:5" ht="12.75">
      <c r="A15" s="168" t="s">
        <v>106</v>
      </c>
      <c r="B15" s="75"/>
      <c r="C15" s="75"/>
      <c r="D15" s="75"/>
      <c r="E15" s="169">
        <f aca="true" t="shared" si="1" ref="E15:E21">SUM(B15:D15)</f>
        <v>0</v>
      </c>
    </row>
    <row r="16" spans="1:5" ht="12.75">
      <c r="A16" s="177" t="s">
        <v>107</v>
      </c>
      <c r="B16" s="77"/>
      <c r="C16" s="77"/>
      <c r="D16" s="77"/>
      <c r="E16" s="173">
        <f t="shared" si="1"/>
        <v>0</v>
      </c>
    </row>
    <row r="17" spans="1:5" ht="12.75">
      <c r="A17" s="172" t="s">
        <v>108</v>
      </c>
      <c r="B17" s="77"/>
      <c r="C17" s="77"/>
      <c r="D17" s="77"/>
      <c r="E17" s="173">
        <f t="shared" si="1"/>
        <v>0</v>
      </c>
    </row>
    <row r="18" spans="1:5" ht="12.75">
      <c r="A18" s="172" t="s">
        <v>109</v>
      </c>
      <c r="B18" s="77"/>
      <c r="C18" s="77"/>
      <c r="D18" s="77"/>
      <c r="E18" s="173">
        <f t="shared" si="1"/>
        <v>0</v>
      </c>
    </row>
    <row r="19" spans="1:5" ht="12.75">
      <c r="A19" s="80"/>
      <c r="B19" s="77"/>
      <c r="C19" s="77"/>
      <c r="D19" s="77"/>
      <c r="E19" s="173">
        <f t="shared" si="1"/>
        <v>0</v>
      </c>
    </row>
    <row r="20" spans="1:5" ht="12.75">
      <c r="A20" s="80"/>
      <c r="B20" s="77"/>
      <c r="C20" s="77"/>
      <c r="D20" s="77"/>
      <c r="E20" s="173">
        <f t="shared" si="1"/>
        <v>0</v>
      </c>
    </row>
    <row r="21" spans="1:5" ht="13.5" thickBot="1">
      <c r="A21" s="78"/>
      <c r="B21" s="79"/>
      <c r="C21" s="79"/>
      <c r="D21" s="79"/>
      <c r="E21" s="173">
        <f t="shared" si="1"/>
        <v>0</v>
      </c>
    </row>
    <row r="22" spans="1:5" ht="13.5" thickBot="1">
      <c r="A22" s="174" t="s">
        <v>44</v>
      </c>
      <c r="B22" s="175">
        <f>SUM(B15:B21)</f>
        <v>0</v>
      </c>
      <c r="C22" s="175">
        <f>SUM(C15:C21)</f>
        <v>0</v>
      </c>
      <c r="D22" s="175">
        <f>SUM(D15:D21)</f>
        <v>0</v>
      </c>
      <c r="E22" s="176">
        <f>SUM(E15:E21)</f>
        <v>0</v>
      </c>
    </row>
    <row r="23" spans="1:5" ht="12.75">
      <c r="A23" s="163"/>
      <c r="B23" s="163"/>
      <c r="C23" s="163"/>
      <c r="D23" s="163"/>
      <c r="E23" s="163"/>
    </row>
    <row r="24" spans="1:5" ht="12.75">
      <c r="A24" s="163"/>
      <c r="B24" s="163"/>
      <c r="C24" s="163"/>
      <c r="D24" s="163"/>
      <c r="E24" s="163"/>
    </row>
    <row r="25" spans="1:5" ht="15.75">
      <c r="A25" s="164" t="s">
        <v>103</v>
      </c>
      <c r="B25" s="545"/>
      <c r="C25" s="545"/>
      <c r="D25" s="545"/>
      <c r="E25" s="545"/>
    </row>
    <row r="26" spans="1:5" ht="14.25" thickBot="1">
      <c r="A26" s="163"/>
      <c r="B26" s="163"/>
      <c r="C26" s="163"/>
      <c r="D26" s="546" t="str">
        <f>D3</f>
        <v>Forintban!</v>
      </c>
      <c r="E26" s="546"/>
    </row>
    <row r="27" spans="1:5" ht="13.5" thickBot="1">
      <c r="A27" s="165" t="s">
        <v>96</v>
      </c>
      <c r="B27" s="166" t="str">
        <f>+B14</f>
        <v>2021.</v>
      </c>
      <c r="C27" s="166" t="str">
        <f>+C14</f>
        <v>2022.</v>
      </c>
      <c r="D27" s="166" t="str">
        <f>+D14</f>
        <v>2022. után</v>
      </c>
      <c r="E27" s="167" t="s">
        <v>43</v>
      </c>
    </row>
    <row r="28" spans="1:5" ht="12.75">
      <c r="A28" s="168" t="s">
        <v>97</v>
      </c>
      <c r="B28" s="75"/>
      <c r="C28" s="75"/>
      <c r="D28" s="75"/>
      <c r="E28" s="169">
        <f aca="true" t="shared" si="2" ref="E28:E34">SUM(B28:D28)</f>
        <v>0</v>
      </c>
    </row>
    <row r="29" spans="1:5" ht="12.75">
      <c r="A29" s="170" t="s">
        <v>110</v>
      </c>
      <c r="B29" s="76"/>
      <c r="C29" s="76"/>
      <c r="D29" s="76"/>
      <c r="E29" s="171">
        <f t="shared" si="2"/>
        <v>0</v>
      </c>
    </row>
    <row r="30" spans="1:5" ht="12.75">
      <c r="A30" s="172" t="s">
        <v>98</v>
      </c>
      <c r="B30" s="77"/>
      <c r="C30" s="77"/>
      <c r="D30" s="77"/>
      <c r="E30" s="173">
        <f t="shared" si="2"/>
        <v>0</v>
      </c>
    </row>
    <row r="31" spans="1:5" ht="12.75">
      <c r="A31" s="172" t="s">
        <v>112</v>
      </c>
      <c r="B31" s="77"/>
      <c r="C31" s="77"/>
      <c r="D31" s="77"/>
      <c r="E31" s="173">
        <f t="shared" si="2"/>
        <v>0</v>
      </c>
    </row>
    <row r="32" spans="1:5" ht="12.75">
      <c r="A32" s="172" t="s">
        <v>99</v>
      </c>
      <c r="B32" s="77"/>
      <c r="C32" s="77"/>
      <c r="D32" s="77"/>
      <c r="E32" s="173">
        <f t="shared" si="2"/>
        <v>0</v>
      </c>
    </row>
    <row r="33" spans="1:5" ht="12.75">
      <c r="A33" s="172" t="s">
        <v>100</v>
      </c>
      <c r="B33" s="77"/>
      <c r="C33" s="77"/>
      <c r="D33" s="77"/>
      <c r="E33" s="173">
        <f t="shared" si="2"/>
        <v>0</v>
      </c>
    </row>
    <row r="34" spans="1:5" ht="13.5" thickBot="1">
      <c r="A34" s="78"/>
      <c r="B34" s="79"/>
      <c r="C34" s="79"/>
      <c r="D34" s="79"/>
      <c r="E34" s="173">
        <f t="shared" si="2"/>
        <v>0</v>
      </c>
    </row>
    <row r="35" spans="1:5" ht="13.5" thickBot="1">
      <c r="A35" s="174" t="s">
        <v>102</v>
      </c>
      <c r="B35" s="175">
        <f>B28+SUM(B30:B34)</f>
        <v>0</v>
      </c>
      <c r="C35" s="175">
        <f>C28+SUM(C30:C34)</f>
        <v>0</v>
      </c>
      <c r="D35" s="175">
        <f>D28+SUM(D30:D34)</f>
        <v>0</v>
      </c>
      <c r="E35" s="176">
        <f>E28+SUM(E30:E34)</f>
        <v>0</v>
      </c>
    </row>
    <row r="36" spans="1:5" ht="13.5" thickBot="1">
      <c r="A36" s="38"/>
      <c r="B36" s="38"/>
      <c r="C36" s="38"/>
      <c r="D36" s="38"/>
      <c r="E36" s="38"/>
    </row>
    <row r="37" spans="1:5" ht="13.5" thickBot="1">
      <c r="A37" s="165" t="s">
        <v>101</v>
      </c>
      <c r="B37" s="166" t="str">
        <f>+B27</f>
        <v>2021.</v>
      </c>
      <c r="C37" s="166" t="str">
        <f>+C27</f>
        <v>2022.</v>
      </c>
      <c r="D37" s="166" t="str">
        <f>+D27</f>
        <v>2022. után</v>
      </c>
      <c r="E37" s="167" t="s">
        <v>43</v>
      </c>
    </row>
    <row r="38" spans="1:5" ht="12.75">
      <c r="A38" s="168" t="s">
        <v>106</v>
      </c>
      <c r="B38" s="75"/>
      <c r="C38" s="75"/>
      <c r="D38" s="75"/>
      <c r="E38" s="169">
        <f aca="true" t="shared" si="3" ref="E38:E44">SUM(B38:D38)</f>
        <v>0</v>
      </c>
    </row>
    <row r="39" spans="1:5" ht="12.75">
      <c r="A39" s="177" t="s">
        <v>107</v>
      </c>
      <c r="B39" s="77"/>
      <c r="C39" s="77"/>
      <c r="D39" s="77"/>
      <c r="E39" s="173">
        <f t="shared" si="3"/>
        <v>0</v>
      </c>
    </row>
    <row r="40" spans="1:5" ht="12.75">
      <c r="A40" s="172" t="s">
        <v>108</v>
      </c>
      <c r="B40" s="77"/>
      <c r="C40" s="77"/>
      <c r="D40" s="77"/>
      <c r="E40" s="173">
        <f t="shared" si="3"/>
        <v>0</v>
      </c>
    </row>
    <row r="41" spans="1:5" ht="12.75">
      <c r="A41" s="172" t="s">
        <v>109</v>
      </c>
      <c r="B41" s="77"/>
      <c r="C41" s="77"/>
      <c r="D41" s="77"/>
      <c r="E41" s="173">
        <f t="shared" si="3"/>
        <v>0</v>
      </c>
    </row>
    <row r="42" spans="1:5" ht="12.75">
      <c r="A42" s="80"/>
      <c r="B42" s="77"/>
      <c r="C42" s="77"/>
      <c r="D42" s="77"/>
      <c r="E42" s="173">
        <f t="shared" si="3"/>
        <v>0</v>
      </c>
    </row>
    <row r="43" spans="1:5" ht="12.75">
      <c r="A43" s="80"/>
      <c r="B43" s="77"/>
      <c r="C43" s="77"/>
      <c r="D43" s="77"/>
      <c r="E43" s="173">
        <f t="shared" si="3"/>
        <v>0</v>
      </c>
    </row>
    <row r="44" spans="1:5" ht="13.5" thickBot="1">
      <c r="A44" s="78"/>
      <c r="B44" s="79"/>
      <c r="C44" s="79"/>
      <c r="D44" s="79"/>
      <c r="E44" s="173">
        <f t="shared" si="3"/>
        <v>0</v>
      </c>
    </row>
    <row r="45" spans="1:5" ht="13.5" thickBot="1">
      <c r="A45" s="174" t="s">
        <v>44</v>
      </c>
      <c r="B45" s="175">
        <f>SUM(B38:B44)</f>
        <v>0</v>
      </c>
      <c r="C45" s="175">
        <f>SUM(C38:C44)</f>
        <v>0</v>
      </c>
      <c r="D45" s="175">
        <f>SUM(D38:D44)</f>
        <v>0</v>
      </c>
      <c r="E45" s="176">
        <f>SUM(E38:E44)</f>
        <v>0</v>
      </c>
    </row>
    <row r="46" spans="1:5" ht="12.75">
      <c r="A46" s="163"/>
      <c r="B46" s="163"/>
      <c r="C46" s="163"/>
      <c r="D46" s="163"/>
      <c r="E46" s="163"/>
    </row>
    <row r="47" spans="1:5" ht="15.75">
      <c r="A47" s="531" t="str">
        <f>+CONCATENATE("Önkormányzaton kívüli EU-s projektekhez történő hozzájárulás ",LEFT('1.1.sz.mell.'!C3,4),". évi előirányzat")</f>
        <v>Önkormányzaton kívüli EU-s projektekhez történő hozzájárulás 2021. évi előirányzat</v>
      </c>
      <c r="B47" s="531"/>
      <c r="C47" s="531"/>
      <c r="D47" s="531"/>
      <c r="E47" s="531"/>
    </row>
    <row r="48" spans="1:5" ht="13.5" thickBot="1">
      <c r="A48" s="163"/>
      <c r="B48" s="163"/>
      <c r="C48" s="163"/>
      <c r="D48" s="163"/>
      <c r="E48" s="163"/>
    </row>
    <row r="49" spans="1:8" ht="13.5" thickBot="1">
      <c r="A49" s="536" t="s">
        <v>104</v>
      </c>
      <c r="B49" s="537"/>
      <c r="C49" s="538"/>
      <c r="D49" s="534" t="s">
        <v>113</v>
      </c>
      <c r="E49" s="535"/>
      <c r="H49" s="37"/>
    </row>
    <row r="50" spans="1:5" ht="12.75">
      <c r="A50" s="539"/>
      <c r="B50" s="540"/>
      <c r="C50" s="541"/>
      <c r="D50" s="527"/>
      <c r="E50" s="528"/>
    </row>
    <row r="51" spans="1:5" ht="13.5" thickBot="1">
      <c r="A51" s="542"/>
      <c r="B51" s="543"/>
      <c r="C51" s="544"/>
      <c r="D51" s="529"/>
      <c r="E51" s="530"/>
    </row>
    <row r="52" spans="1:5" ht="13.5" thickBot="1">
      <c r="A52" s="524" t="s">
        <v>44</v>
      </c>
      <c r="B52" s="525"/>
      <c r="C52" s="526"/>
      <c r="D52" s="532">
        <f>SUM(D50:E51)</f>
        <v>0</v>
      </c>
      <c r="E52" s="533"/>
    </row>
  </sheetData>
  <sheetProtection/>
  <mergeCells count="13"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conditionalFormatting sqref="E5:E12 B12:D12 B22:E22 E15:E21 E28:E35 B35:D35 E38:E45 B45:D45 D52:E52">
    <cfRule type="cellIs" priority="1" dxfId="1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7. melléklet a ……/2018. (….) társulási határozathoz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E54"/>
  <sheetViews>
    <sheetView zoomScaleSheetLayoutView="85" workbookViewId="0" topLeftCell="A10">
      <selection activeCell="K28" sqref="K28"/>
    </sheetView>
  </sheetViews>
  <sheetFormatPr defaultColWidth="9.00390625" defaultRowHeight="12.75"/>
  <cols>
    <col min="1" max="1" width="19.50390625" style="311" customWidth="1"/>
    <col min="2" max="2" width="72.00390625" style="312" customWidth="1"/>
    <col min="3" max="3" width="18.375" style="313" customWidth="1"/>
    <col min="4" max="4" width="3.125" style="200" customWidth="1"/>
    <col min="5" max="5" width="17.875" style="313" customWidth="1"/>
    <col min="6" max="16384" width="9.375" style="200" customWidth="1"/>
  </cols>
  <sheetData>
    <row r="1" spans="1:5" s="179" customFormat="1" ht="16.5" customHeight="1" thickBot="1">
      <c r="A1" s="178"/>
      <c r="B1" s="180"/>
      <c r="C1" s="407" t="str">
        <f>+CONCATENATE("8. melléklet a ……/",LEFT('1.1.sz.mell.'!C3,4),". (….) Társulási határozathoz")</f>
        <v>8. melléklet a ……/2021. (….) Társulási határozathoz</v>
      </c>
      <c r="E1" s="407" t="str">
        <f>+CONCATENATE("8. melléklet a ……/",LEFT('1.1.sz.mell.'!E3,4),". (….) Társulási határozathoz")</f>
        <v>8. melléklet a ……/. (….) Társulási határozathoz</v>
      </c>
    </row>
    <row r="2" spans="1:5" s="357" customFormat="1" ht="21" customHeight="1">
      <c r="A2" s="324" t="s">
        <v>51</v>
      </c>
      <c r="B2" s="401" t="s">
        <v>388</v>
      </c>
      <c r="C2" s="287" t="s">
        <v>45</v>
      </c>
      <c r="E2" s="287" t="s">
        <v>45</v>
      </c>
    </row>
    <row r="3" spans="1:5" s="357" customFormat="1" ht="16.5" thickBot="1">
      <c r="A3" s="181" t="s">
        <v>139</v>
      </c>
      <c r="B3" s="402"/>
      <c r="C3" s="403" t="s">
        <v>409</v>
      </c>
      <c r="E3" s="403" t="s">
        <v>395</v>
      </c>
    </row>
    <row r="4" spans="1:5" s="358" customFormat="1" ht="15.75" customHeight="1" thickBot="1">
      <c r="A4" s="182"/>
      <c r="B4" s="182"/>
      <c r="C4" s="183" t="str">
        <f>'6.sz.mell.'!C2</f>
        <v>Forintban!</v>
      </c>
      <c r="E4" s="183">
        <f>'6.sz.mell.'!E2</f>
        <v>0</v>
      </c>
    </row>
    <row r="5" spans="1:5" ht="13.5" thickBot="1">
      <c r="A5" s="325" t="s">
        <v>141</v>
      </c>
      <c r="B5" s="184" t="s">
        <v>287</v>
      </c>
      <c r="C5" s="288" t="s">
        <v>46</v>
      </c>
      <c r="E5" s="288" t="s">
        <v>46</v>
      </c>
    </row>
    <row r="6" spans="1:5" s="359" customFormat="1" ht="12.75" customHeight="1" thickBot="1">
      <c r="A6" s="159">
        <v>1</v>
      </c>
      <c r="B6" s="160">
        <v>2</v>
      </c>
      <c r="C6" s="161">
        <v>3</v>
      </c>
      <c r="E6" s="161">
        <v>3</v>
      </c>
    </row>
    <row r="7" spans="1:5" s="359" customFormat="1" ht="15.75" customHeight="1" thickBot="1">
      <c r="A7" s="186"/>
      <c r="B7" s="187" t="s">
        <v>47</v>
      </c>
      <c r="C7" s="289"/>
      <c r="E7" s="289"/>
    </row>
    <row r="8" spans="1:5" s="359" customFormat="1" ht="12" customHeight="1" thickBot="1">
      <c r="A8" s="27" t="s">
        <v>11</v>
      </c>
      <c r="B8" s="16" t="s">
        <v>234</v>
      </c>
      <c r="C8" s="230">
        <f>SUM(C9:C13)</f>
        <v>0</v>
      </c>
      <c r="E8" s="230">
        <f>SUM(E9:E13)</f>
        <v>0</v>
      </c>
    </row>
    <row r="9" spans="1:5" s="300" customFormat="1" ht="12" customHeight="1">
      <c r="A9" s="341" t="s">
        <v>80</v>
      </c>
      <c r="B9" s="332" t="s">
        <v>235</v>
      </c>
      <c r="C9" s="233"/>
      <c r="E9" s="233"/>
    </row>
    <row r="10" spans="1:5" s="360" customFormat="1" ht="12" customHeight="1">
      <c r="A10" s="342" t="s">
        <v>81</v>
      </c>
      <c r="B10" s="333" t="s">
        <v>236</v>
      </c>
      <c r="C10" s="232"/>
      <c r="E10" s="232"/>
    </row>
    <row r="11" spans="1:5" s="360" customFormat="1" ht="12" customHeight="1">
      <c r="A11" s="342" t="s">
        <v>82</v>
      </c>
      <c r="B11" s="333" t="s">
        <v>237</v>
      </c>
      <c r="C11" s="232"/>
      <c r="E11" s="232"/>
    </row>
    <row r="12" spans="1:5" s="360" customFormat="1" ht="12" customHeight="1">
      <c r="A12" s="342" t="s">
        <v>83</v>
      </c>
      <c r="B12" s="333" t="s">
        <v>238</v>
      </c>
      <c r="C12" s="232"/>
      <c r="E12" s="232"/>
    </row>
    <row r="13" spans="1:5" s="360" customFormat="1" ht="12" customHeight="1" thickBot="1">
      <c r="A13" s="342" t="s">
        <v>114</v>
      </c>
      <c r="B13" s="333" t="s">
        <v>239</v>
      </c>
      <c r="C13" s="232"/>
      <c r="E13" s="232"/>
    </row>
    <row r="14" spans="1:5" s="300" customFormat="1" ht="12" customHeight="1" thickBot="1">
      <c r="A14" s="27" t="s">
        <v>12</v>
      </c>
      <c r="B14" s="226" t="s">
        <v>187</v>
      </c>
      <c r="C14" s="362">
        <v>137118000</v>
      </c>
      <c r="E14" s="362">
        <v>128587000</v>
      </c>
    </row>
    <row r="15" spans="1:5" s="360" customFormat="1" ht="12" customHeight="1" thickBot="1">
      <c r="A15" s="27" t="s">
        <v>13</v>
      </c>
      <c r="B15" s="16" t="s">
        <v>199</v>
      </c>
      <c r="C15" s="362">
        <v>2244000</v>
      </c>
      <c r="E15" s="362">
        <v>2986000</v>
      </c>
    </row>
    <row r="16" spans="1:5" s="360" customFormat="1" ht="12" customHeight="1" thickBot="1">
      <c r="A16" s="27" t="s">
        <v>14</v>
      </c>
      <c r="B16" s="16" t="s">
        <v>233</v>
      </c>
      <c r="C16" s="362">
        <v>2093000</v>
      </c>
      <c r="E16" s="362">
        <v>2567000</v>
      </c>
    </row>
    <row r="17" spans="1:5" s="360" customFormat="1" ht="12" customHeight="1" thickBot="1">
      <c r="A17" s="27" t="s">
        <v>15</v>
      </c>
      <c r="B17" s="16" t="s">
        <v>5</v>
      </c>
      <c r="C17" s="362"/>
      <c r="E17" s="362"/>
    </row>
    <row r="18" spans="1:5" s="360" customFormat="1" ht="12" customHeight="1" thickBot="1">
      <c r="A18" s="27" t="s">
        <v>16</v>
      </c>
      <c r="B18" s="16" t="s">
        <v>188</v>
      </c>
      <c r="C18" s="362"/>
      <c r="E18" s="362"/>
    </row>
    <row r="19" spans="1:5" s="360" customFormat="1" ht="12" customHeight="1" thickBot="1">
      <c r="A19" s="27" t="s">
        <v>17</v>
      </c>
      <c r="B19" s="226" t="s">
        <v>222</v>
      </c>
      <c r="C19" s="362"/>
      <c r="E19" s="362"/>
    </row>
    <row r="20" spans="1:5" s="360" customFormat="1" ht="12" customHeight="1" thickBot="1">
      <c r="A20" s="27" t="s">
        <v>18</v>
      </c>
      <c r="B20" s="16" t="s">
        <v>258</v>
      </c>
      <c r="C20" s="236">
        <f>+C8+C14+C15+C16+C17+C18+C19</f>
        <v>141455000</v>
      </c>
      <c r="E20" s="236">
        <f>+E8+E14+E15+E16+E17+E18+E19</f>
        <v>134140000</v>
      </c>
    </row>
    <row r="21" spans="1:5" s="360" customFormat="1" ht="12" customHeight="1" thickBot="1">
      <c r="A21" s="343" t="s">
        <v>19</v>
      </c>
      <c r="B21" s="226" t="s">
        <v>242</v>
      </c>
      <c r="C21" s="230">
        <f>SUM(C22:C26)</f>
        <v>9264883</v>
      </c>
      <c r="E21" s="230">
        <f>SUM(E22:E26)</f>
        <v>5597000</v>
      </c>
    </row>
    <row r="22" spans="1:5" s="360" customFormat="1" ht="12" customHeight="1">
      <c r="A22" s="342" t="s">
        <v>225</v>
      </c>
      <c r="B22" s="332" t="s">
        <v>245</v>
      </c>
      <c r="C22" s="235"/>
      <c r="E22" s="235"/>
    </row>
    <row r="23" spans="1:5" s="360" customFormat="1" ht="12" customHeight="1">
      <c r="A23" s="342" t="s">
        <v>226</v>
      </c>
      <c r="B23" s="333" t="s">
        <v>246</v>
      </c>
      <c r="C23" s="235"/>
      <c r="E23" s="235"/>
    </row>
    <row r="24" spans="1:5" s="360" customFormat="1" ht="12" customHeight="1">
      <c r="A24" s="342" t="s">
        <v>227</v>
      </c>
      <c r="B24" s="333" t="s">
        <v>247</v>
      </c>
      <c r="C24" s="235">
        <v>9264883</v>
      </c>
      <c r="E24" s="235">
        <v>5597000</v>
      </c>
    </row>
    <row r="25" spans="1:5" s="360" customFormat="1" ht="12" customHeight="1">
      <c r="A25" s="342" t="s">
        <v>243</v>
      </c>
      <c r="B25" s="333" t="s">
        <v>248</v>
      </c>
      <c r="C25" s="235"/>
      <c r="E25" s="235"/>
    </row>
    <row r="26" spans="1:5" s="300" customFormat="1" ht="12" customHeight="1" thickBot="1">
      <c r="A26" s="342" t="s">
        <v>244</v>
      </c>
      <c r="B26" s="334" t="s">
        <v>184</v>
      </c>
      <c r="C26" s="235"/>
      <c r="E26" s="235"/>
    </row>
    <row r="27" spans="1:5" s="300" customFormat="1" ht="12" customHeight="1" thickBot="1">
      <c r="A27" s="343" t="s">
        <v>20</v>
      </c>
      <c r="B27" s="226" t="s">
        <v>185</v>
      </c>
      <c r="C27" s="362"/>
      <c r="E27" s="362"/>
    </row>
    <row r="28" spans="1:5" s="300" customFormat="1" ht="12" customHeight="1" thickBot="1">
      <c r="A28" s="343" t="s">
        <v>21</v>
      </c>
      <c r="B28" s="335" t="s">
        <v>259</v>
      </c>
      <c r="C28" s="236">
        <f>+C21+C27</f>
        <v>9264883</v>
      </c>
      <c r="E28" s="236">
        <f>+E21+E27</f>
        <v>5597000</v>
      </c>
    </row>
    <row r="29" spans="1:5" s="300" customFormat="1" ht="12" customHeight="1" thickBot="1">
      <c r="A29" s="344" t="s">
        <v>22</v>
      </c>
      <c r="B29" s="336" t="s">
        <v>260</v>
      </c>
      <c r="C29" s="236">
        <f>+C20+C28</f>
        <v>150719883</v>
      </c>
      <c r="E29" s="236">
        <f>+E20+E28</f>
        <v>139737000</v>
      </c>
    </row>
    <row r="30" spans="1:5" s="360" customFormat="1" ht="15" customHeight="1">
      <c r="A30" s="192"/>
      <c r="B30" s="193"/>
      <c r="C30" s="294"/>
      <c r="E30" s="294"/>
    </row>
    <row r="31" spans="1:5" ht="13.5" thickBot="1">
      <c r="A31" s="345"/>
      <c r="B31" s="195"/>
      <c r="C31" s="295"/>
      <c r="E31" s="295"/>
    </row>
    <row r="32" spans="1:5" s="359" customFormat="1" ht="16.5" customHeight="1" thickBot="1">
      <c r="A32" s="196"/>
      <c r="B32" s="197" t="s">
        <v>48</v>
      </c>
      <c r="C32" s="296"/>
      <c r="E32" s="296"/>
    </row>
    <row r="33" spans="1:5" s="361" customFormat="1" ht="12" customHeight="1" thickBot="1">
      <c r="A33" s="326" t="s">
        <v>11</v>
      </c>
      <c r="B33" s="26" t="s">
        <v>267</v>
      </c>
      <c r="C33" s="229">
        <f>SUM(C34:C39)</f>
        <v>13936883</v>
      </c>
      <c r="E33" s="229">
        <f>SUM(E34:E39)</f>
        <v>10301000</v>
      </c>
    </row>
    <row r="34" spans="1:5" ht="12" customHeight="1">
      <c r="A34" s="346" t="s">
        <v>80</v>
      </c>
      <c r="B34" s="7" t="s">
        <v>41</v>
      </c>
      <c r="C34" s="231"/>
      <c r="E34" s="231"/>
    </row>
    <row r="35" spans="1:5" ht="12" customHeight="1">
      <c r="A35" s="342" t="s">
        <v>81</v>
      </c>
      <c r="B35" s="5" t="s">
        <v>124</v>
      </c>
      <c r="C35" s="232"/>
      <c r="E35" s="232"/>
    </row>
    <row r="36" spans="1:5" ht="12" customHeight="1">
      <c r="A36" s="342" t="s">
        <v>82</v>
      </c>
      <c r="B36" s="5" t="s">
        <v>105</v>
      </c>
      <c r="C36" s="234">
        <v>120000</v>
      </c>
      <c r="E36" s="234">
        <v>120000</v>
      </c>
    </row>
    <row r="37" spans="1:5" ht="12" customHeight="1">
      <c r="A37" s="342" t="s">
        <v>83</v>
      </c>
      <c r="B37" s="8" t="s">
        <v>125</v>
      </c>
      <c r="C37" s="234"/>
      <c r="E37" s="234"/>
    </row>
    <row r="38" spans="1:5" ht="12" customHeight="1">
      <c r="A38" s="342" t="s">
        <v>114</v>
      </c>
      <c r="B38" s="5" t="s">
        <v>126</v>
      </c>
      <c r="C38" s="234">
        <v>4552000</v>
      </c>
      <c r="E38" s="234">
        <v>4384000</v>
      </c>
    </row>
    <row r="39" spans="1:5" ht="12" customHeight="1">
      <c r="A39" s="342" t="s">
        <v>84</v>
      </c>
      <c r="B39" s="5" t="s">
        <v>42</v>
      </c>
      <c r="C39" s="234">
        <v>9264883</v>
      </c>
      <c r="E39" s="234">
        <v>5797000</v>
      </c>
    </row>
    <row r="40" spans="1:5" ht="12" customHeight="1">
      <c r="A40" s="342" t="s">
        <v>85</v>
      </c>
      <c r="B40" s="5" t="s">
        <v>268</v>
      </c>
      <c r="C40" s="234"/>
      <c r="E40" s="234">
        <v>200000</v>
      </c>
    </row>
    <row r="41" spans="1:5" ht="12" customHeight="1" thickBot="1">
      <c r="A41" s="342" t="s">
        <v>93</v>
      </c>
      <c r="B41" s="14" t="s">
        <v>269</v>
      </c>
      <c r="C41" s="234">
        <v>9264883</v>
      </c>
      <c r="E41" s="234">
        <v>5597000</v>
      </c>
    </row>
    <row r="42" spans="1:5" ht="12" customHeight="1" thickBot="1">
      <c r="A42" s="27" t="s">
        <v>12</v>
      </c>
      <c r="B42" s="25" t="s">
        <v>251</v>
      </c>
      <c r="C42" s="230">
        <f>+C43+C44+C45</f>
        <v>0</v>
      </c>
      <c r="E42" s="230">
        <f>+E43+E44+E45</f>
        <v>0</v>
      </c>
    </row>
    <row r="43" spans="1:5" ht="12" customHeight="1">
      <c r="A43" s="341" t="s">
        <v>86</v>
      </c>
      <c r="B43" s="5" t="s">
        <v>147</v>
      </c>
      <c r="C43" s="233"/>
      <c r="E43" s="233"/>
    </row>
    <row r="44" spans="1:5" ht="12" customHeight="1">
      <c r="A44" s="341" t="s">
        <v>87</v>
      </c>
      <c r="B44" s="9" t="s">
        <v>127</v>
      </c>
      <c r="C44" s="232"/>
      <c r="E44" s="232"/>
    </row>
    <row r="45" spans="1:5" ht="12" customHeight="1" thickBot="1">
      <c r="A45" s="341" t="s">
        <v>88</v>
      </c>
      <c r="B45" s="228" t="s">
        <v>148</v>
      </c>
      <c r="C45" s="204"/>
      <c r="E45" s="204"/>
    </row>
    <row r="46" spans="1:5" ht="12" customHeight="1" thickBot="1">
      <c r="A46" s="27" t="s">
        <v>13</v>
      </c>
      <c r="B46" s="111" t="s">
        <v>270</v>
      </c>
      <c r="C46" s="230">
        <f>+C33+C42</f>
        <v>13936883</v>
      </c>
      <c r="E46" s="230">
        <f>+E33+E42</f>
        <v>10301000</v>
      </c>
    </row>
    <row r="47" spans="1:5" ht="12" customHeight="1" thickBot="1">
      <c r="A47" s="27" t="s">
        <v>14</v>
      </c>
      <c r="B47" s="111" t="s">
        <v>277</v>
      </c>
      <c r="C47" s="230">
        <f>+C48+C49+C50</f>
        <v>136783000</v>
      </c>
      <c r="E47" s="230">
        <f>+E48+E49+E50</f>
        <v>129436000</v>
      </c>
    </row>
    <row r="48" spans="1:5" s="361" customFormat="1" ht="12" customHeight="1">
      <c r="A48" s="341" t="s">
        <v>170</v>
      </c>
      <c r="B48" s="6" t="s">
        <v>252</v>
      </c>
      <c r="C48" s="204"/>
      <c r="E48" s="204"/>
    </row>
    <row r="49" spans="1:5" ht="12" customHeight="1">
      <c r="A49" s="341" t="s">
        <v>171</v>
      </c>
      <c r="B49" s="6" t="s">
        <v>253</v>
      </c>
      <c r="C49" s="204"/>
      <c r="E49" s="204"/>
    </row>
    <row r="50" spans="1:5" ht="12" customHeight="1" thickBot="1">
      <c r="A50" s="347" t="s">
        <v>172</v>
      </c>
      <c r="B50" s="4" t="s">
        <v>261</v>
      </c>
      <c r="C50" s="206">
        <v>136783000</v>
      </c>
      <c r="E50" s="206">
        <v>129436000</v>
      </c>
    </row>
    <row r="51" spans="1:5" ht="15" customHeight="1" thickBot="1">
      <c r="A51" s="190" t="s">
        <v>15</v>
      </c>
      <c r="B51" s="386" t="s">
        <v>275</v>
      </c>
      <c r="C51" s="338">
        <f>+C46+C47</f>
        <v>150719883</v>
      </c>
      <c r="E51" s="338">
        <f>+E46+E47</f>
        <v>139737000</v>
      </c>
    </row>
    <row r="52" spans="1:5" ht="13.5" thickBot="1">
      <c r="A52" s="308"/>
      <c r="B52" s="309"/>
      <c r="C52" s="310"/>
      <c r="E52" s="310"/>
    </row>
    <row r="53" spans="1:5" ht="15" customHeight="1" thickBot="1">
      <c r="A53" s="201" t="s">
        <v>278</v>
      </c>
      <c r="B53" s="202"/>
      <c r="C53" s="109"/>
      <c r="E53" s="109"/>
    </row>
    <row r="54" spans="1:5" ht="14.25" customHeight="1" thickBot="1">
      <c r="A54" s="201" t="s">
        <v>142</v>
      </c>
      <c r="B54" s="202"/>
      <c r="C54" s="109"/>
      <c r="E54" s="10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Pénzügy8</cp:lastModifiedBy>
  <cp:lastPrinted>2021-02-08T13:49:46Z</cp:lastPrinted>
  <dcterms:created xsi:type="dcterms:W3CDTF">1999-10-30T10:30:45Z</dcterms:created>
  <dcterms:modified xsi:type="dcterms:W3CDTF">2021-02-08T14:52:17Z</dcterms:modified>
  <cp:category/>
  <cp:version/>
  <cp:contentType/>
  <cp:contentStatus/>
</cp:coreProperties>
</file>