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954" firstSheet="2" activeTab="13"/>
  </bookViews>
  <sheets>
    <sheet name="ALAPADATOK" sheetId="1" r:id="rId1"/>
    <sheet name="1. sz. mell." sheetId="2" r:id="rId2"/>
    <sheet name="2.1.sz.mell  " sheetId="3" r:id="rId3"/>
    <sheet name="2.2.sz.mell  " sheetId="4" r:id="rId4"/>
    <sheet name="3.sz.mell." sheetId="5" r:id="rId5"/>
    <sheet name="4. sz. mell. " sheetId="6" r:id="rId6"/>
    <sheet name="5. sz. mell" sheetId="7" r:id="rId7"/>
    <sheet name="6.1. sz. mell" sheetId="8" r:id="rId8"/>
    <sheet name="7. sz. mell" sheetId="9" r:id="rId9"/>
    <sheet name="1. sz tájékoztató t." sheetId="10" r:id="rId10"/>
    <sheet name="2. sz tájékoztató t" sheetId="11" r:id="rId11"/>
    <sheet name="3. tájékoztató tábla" sheetId="12" r:id="rId12"/>
    <sheet name="4.1. tájékoztató tábla" sheetId="13" r:id="rId13"/>
    <sheet name="4.2. tájékoztató tábla" sheetId="14" r:id="rId14"/>
    <sheet name="5. tájékoztató tábla" sheetId="15" r:id="rId15"/>
    <sheet name="6. tájékoztató tábla" sheetId="16" r:id="rId16"/>
  </sheets>
  <definedNames>
    <definedName name="_ftn1" localSheetId="13">'4.2. tájékoztató tábla'!$A$29</definedName>
    <definedName name="_ftnref1" localSheetId="13">'4.2. tájékoztató tábla'!$A$20</definedName>
    <definedName name="_xlfn.IFERROR" hidden="1">#NAME?</definedName>
    <definedName name="_xlnm.Print_Titles" localSheetId="12">'4.1. tájékoztató tábla'!$4:$4</definedName>
    <definedName name="_xlnm.Print_Titles" localSheetId="6">'5. sz. mell'!$1:$6</definedName>
    <definedName name="_xlnm.Print_Titles" localSheetId="7">'6.1. sz. mell'!$1:$6</definedName>
    <definedName name="_xlnm.Print_Area" localSheetId="9">'1. sz tájékoztató t.'!$A$1:$E$58</definedName>
    <definedName name="_xlnm.Print_Area" localSheetId="1">'1. sz. mell.'!$A$1:$E$60</definedName>
    <definedName name="_xlnm.Print_Area" localSheetId="2">'2.1.sz.mell  '!$A$1:$J$30</definedName>
    <definedName name="_xlnm.Print_Area" localSheetId="3">'2.2.sz.mell  '!$A$1:$J$33</definedName>
  </definedNames>
  <calcPr fullCalcOnLoad="1"/>
</workbook>
</file>

<file path=xl/sharedStrings.xml><?xml version="1.0" encoding="utf-8"?>
<sst xmlns="http://schemas.openxmlformats.org/spreadsheetml/2006/main" count="923" uniqueCount="494">
  <si>
    <r>
      <t>EU-s projekt neve, azonosítója:</t>
    </r>
    <r>
      <rPr>
        <sz val="12"/>
        <rFont val="Times New Roman"/>
        <family val="1"/>
      </rPr>
      <t>*</t>
    </r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</si>
  <si>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</si>
  <si>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</si>
  <si>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</si>
  <si>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</si>
  <si>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</si>
  <si>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</si>
  <si>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</si>
  <si>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</si>
  <si>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</si>
  <si>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</si>
  <si>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</si>
  <si>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</si>
  <si>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</si>
  <si>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</si>
  <si>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</si>
  <si>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</si>
  <si>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</si>
  <si>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</si>
  <si>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</si>
  <si>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</si>
  <si>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</si>
  <si>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</si>
  <si>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</si>
  <si>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</si>
  <si>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</si>
  <si>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</si>
  <si>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</si>
  <si>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</si>
  <si>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</si>
  <si>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</si>
  <si>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</si>
  <si>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</si>
  <si>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</si>
  <si>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</si>
  <si>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</si>
  <si>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</si>
  <si>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</si>
  <si>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--------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</si>
  <si>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</si>
  <si>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</si>
  <si>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</si>
  <si>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</si>
  <si>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</si>
  <si>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</si>
  <si>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</si>
  <si>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</si>
  <si>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</si>
  <si>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</si>
  <si>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</si>
  <si>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5.1.</t>
  </si>
  <si>
    <t>5.2.</t>
  </si>
  <si>
    <t>5.3.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</si>
  <si>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</si>
  <si>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</si>
  <si>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</si>
  <si>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</si>
  <si>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</si>
  <si>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</si>
  <si>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</si>
  <si>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</si>
  <si>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</si>
  <si>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</si>
  <si>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Kiadások összesen:</t>
  </si>
  <si>
    <t>1.8.</t>
  </si>
  <si>
    <t>1.9.</t>
  </si>
  <si>
    <t>1.10.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</si>
  <si>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</si>
  <si>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</si>
  <si>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</si>
  <si>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</si>
  <si>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</si>
  <si>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</si>
  <si>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</si>
  <si>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</si>
  <si>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</si>
  <si>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</si>
  <si>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</si>
  <si>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</si>
  <si>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</si>
  <si>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</si>
  <si>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</si>
  <si>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</si>
  <si>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1. sz. táblázat</t>
  </si>
  <si>
    <t>2. sz. táblázat</t>
  </si>
  <si>
    <t>Rövid lejáratú hitelek törlesztése</t>
  </si>
  <si>
    <t>Hosszú lejáratú hitelek törlesztése</t>
  </si>
  <si>
    <t>Költségvetési hiány:</t>
  </si>
  <si>
    <t>Költségvetési többlet:</t>
  </si>
  <si>
    <t xml:space="preserve">4. </t>
  </si>
  <si>
    <t>Közhatalmi bevételek</t>
  </si>
  <si>
    <t xml:space="preserve">7. 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</si>
  <si>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</si>
  <si>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</si>
  <si>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</si>
  <si>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</si>
  <si>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</si>
  <si>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</si>
  <si>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</si>
  <si>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</si>
  <si>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</si>
  <si>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</si>
  <si>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</si>
  <si>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</si>
  <si>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</si>
  <si>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</si>
  <si>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</si>
  <si>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</si>
  <si>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</si>
  <si>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</si>
  <si>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</si>
  <si>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</si>
  <si>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</si>
  <si>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</si>
  <si>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</si>
  <si>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</si>
  <si>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</si>
  <si>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</si>
  <si>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</si>
  <si>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</si>
  <si>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</si>
  <si>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</si>
  <si>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</si>
  <si>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</si>
  <si>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</si>
  <si>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</si>
  <si>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</si>
  <si>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13=(12/3)</t>
  </si>
  <si>
    <t>12=(10+11)</t>
  </si>
  <si>
    <t>Támogatási szerződés szerinti bevételek, kiadások</t>
  </si>
  <si>
    <t>Módosított előirányzat</t>
  </si>
  <si>
    <t>Teljesítés</t>
  </si>
  <si>
    <t>Eredeti</t>
  </si>
  <si>
    <t>Módosított</t>
  </si>
  <si>
    <t>7=(4+6)</t>
  </si>
  <si>
    <t>Elvonások és befizetések bevételei</t>
  </si>
  <si>
    <t>4.1.</t>
  </si>
  <si>
    <t>4.2.</t>
  </si>
  <si>
    <t>4.3.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</si>
  <si>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</si>
  <si>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</si>
  <si>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</si>
  <si>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</si>
  <si>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</si>
  <si>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</si>
  <si>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</si>
  <si>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</si>
  <si>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</si>
  <si>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</si>
  <si>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</si>
  <si>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Betétek megszüntetése</t>
  </si>
  <si>
    <t>Adóssághoz nem kapcsolódó származékos ügyletek bevételei</t>
  </si>
  <si>
    <t>Működési célú támogatások államháztartáson belülről</t>
  </si>
  <si>
    <t>Működési célú átvett pénzeszközök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</si>
  <si>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</si>
  <si>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</si>
  <si>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</si>
  <si>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</si>
  <si>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</si>
  <si>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</si>
  <si>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</si>
  <si>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</si>
  <si>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</si>
  <si>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</si>
  <si>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</si>
  <si>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</si>
  <si>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</si>
  <si>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</si>
  <si>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</si>
  <si>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</si>
  <si>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</si>
  <si>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</si>
  <si>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</si>
  <si>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</si>
  <si>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</si>
  <si>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</si>
  <si>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</si>
  <si>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</si>
  <si>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Kiadási jogcím</t>
  </si>
  <si>
    <t>Önkormányzat működési támogatásai (1.1.+…+.1.5.)</t>
  </si>
  <si>
    <t>Helyi önkormányzati támogatás</t>
  </si>
  <si>
    <t>Közművelődési tevékenység működési támogatása</t>
  </si>
  <si>
    <t>Közművelődési tevékenység intézményi kiegészítő támogatása</t>
  </si>
  <si>
    <t>Egyéb támogatás</t>
  </si>
  <si>
    <t xml:space="preserve">Működési bevételek </t>
  </si>
  <si>
    <t>Felhalmozási célú átvett pénzeszközök</t>
  </si>
  <si>
    <t>KÖLTSÉGVETÉSI BEVÉTELEK ÖSSZESEN: (1+…+7)</t>
  </si>
  <si>
    <t>Finanszírozási bevételek (9.1.+…+9.5.)</t>
  </si>
  <si>
    <t>9.1.</t>
  </si>
  <si>
    <t>Hitel-, kölcsön felvétele államháztartáson kívülről</t>
  </si>
  <si>
    <t>9.2.</t>
  </si>
  <si>
    <t>Értékpapírok beváltása, értékesítése</t>
  </si>
  <si>
    <t>9.3.</t>
  </si>
  <si>
    <t>Előző évi költségvetési maradvány igénybevétele</t>
  </si>
  <si>
    <t>9.4.</t>
  </si>
  <si>
    <t>Előző évi vállalkozási maradvány igénybevétele</t>
  </si>
  <si>
    <t>9.5.</t>
  </si>
  <si>
    <t>FINANSZÍROZÁSI BEVÉTELEK ÖSSZESEN: (9.+10.)</t>
  </si>
  <si>
    <t>KÖLTSÉGVETÉSI ÉS FINANSZÍROZÁSI BEVÉTELEK ÖSSZESEN: (8.+11.)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</si>
  <si>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</si>
  <si>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Működési célú finanszírozási kiadások</t>
  </si>
  <si>
    <t>Felhalmozási célú finanszírozási kiadások</t>
  </si>
  <si>
    <t>Működési bevételek</t>
  </si>
  <si>
    <t>Költségvetési bevételek összesen (1.+…+12.)</t>
  </si>
  <si>
    <t>KÖLTSÉGVETÉSI BEVÉTELEK ÖSSZESEN: (1.+…+7.)</t>
  </si>
  <si>
    <t>FINANSZÍROZÁSI BEVÉTELEK ÖSSZESEN: (9. +10.)</t>
  </si>
  <si>
    <t>BEVÉTELEK ÖSSZESEN: (8.+11.)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</si>
  <si>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</si>
  <si>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</si>
  <si>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</si>
  <si>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</si>
  <si>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</si>
  <si>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</si>
  <si>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</si>
  <si>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</si>
  <si>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</si>
  <si>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</si>
  <si>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</si>
  <si>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költségvetés kiadásai (2.1.+…+2.3.)</t>
  </si>
  <si>
    <t>Egyéb fejlesztési célú kiadások</t>
  </si>
  <si>
    <t>KIADÁSOK ÖSSZESEN: (1.+2.)</t>
  </si>
  <si>
    <r>
      <t xml:space="preserve">   Működési költségvetés kiadásai </t>
    </r>
    <r>
      <rPr>
        <sz val="8"/>
        <rFont val="Times New Roman CE"/>
        <family val="0"/>
      </rPr>
      <t>(1.1+…+1.6.)</t>
    </r>
  </si>
  <si>
    <t xml:space="preserve">Tartalékok  </t>
  </si>
  <si>
    <t>1.6.-ból - Általános tartalék</t>
  </si>
  <si>
    <t xml:space="preserve">              - Céltartalék</t>
  </si>
  <si>
    <t>KÖLTSÉGVETÉSI KIADÁSOK ÖSSZESEN (1+2)</t>
  </si>
  <si>
    <t>4.4.</t>
  </si>
  <si>
    <t>Finanszírozási kiadások (4.1.+…+4.4.)</t>
  </si>
  <si>
    <t>Központi, irányító szervi támogatás</t>
  </si>
  <si>
    <t>Adóssághoz nem kapcsolódó származékos ügyletek</t>
  </si>
  <si>
    <t>KIADÁSOK ÖSSZESEN: (3.+4.)</t>
  </si>
  <si>
    <t>Felhalmozási célú finanszírozási kiadások összesen (13.+...+24.)</t>
  </si>
  <si>
    <t>Beruházási kiadások előirányzatainak és felhasználásának alakulása feladatonként</t>
  </si>
  <si>
    <t>Felújítási kiadások előirányzatának és felhasználásának alakulása célonként</t>
  </si>
  <si>
    <t>Finanszírozási kiadások (4.1.+…+4.3.)</t>
  </si>
  <si>
    <t>Irányító szervi (önkormányzati) támogatás folyósítása</t>
  </si>
  <si>
    <t>…………………………….</t>
  </si>
  <si>
    <t>…….</t>
  </si>
  <si>
    <t>BEVÉTELEK ÖSSZESEN: (1.+…+7.)</t>
  </si>
  <si>
    <t>Működési költségvetés kiadásai (1.1+…+1.6.)</t>
  </si>
  <si>
    <t xml:space="preserve"> - 2.3.-ból EU-s forrásból tám. megvalósuló programok, projektek kiadásai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</si>
  <si>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</si>
  <si>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</si>
  <si>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</si>
  <si>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</si>
  <si>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</si>
  <si>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</si>
  <si>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</si>
  <si>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</si>
  <si>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</si>
  <si>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</si>
  <si>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</si>
  <si>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</si>
  <si>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F</t>
  </si>
  <si>
    <t>G</t>
  </si>
  <si>
    <t>29.</t>
  </si>
  <si>
    <t>30.</t>
  </si>
  <si>
    <t>31.</t>
  </si>
  <si>
    <t>Kiadási jogcímek</t>
  </si>
  <si>
    <t>KÖLTSÉGVETÉSI KIADÁSOK ÖSSZESEN (1.+2.)</t>
  </si>
  <si>
    <t>Finanszírozási kiadások (4.1.+4.2.+4.3.)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</si>
  <si>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</si>
  <si>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</si>
  <si>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</si>
  <si>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</si>
  <si>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Beruházás feladatonként</t>
  </si>
  <si>
    <t>............................</t>
  </si>
  <si>
    <t>Felújítás célonként</t>
  </si>
  <si>
    <t>Egyéb</t>
  </si>
  <si>
    <t>Összesen (1+4+7+9+11)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</si>
  <si>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</si>
  <si>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</si>
  <si>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</si>
  <si>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</si>
  <si>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</si>
  <si>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</si>
  <si>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</si>
  <si>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</si>
  <si>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</si>
  <si>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</si>
  <si>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</si>
  <si>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</si>
  <si>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</si>
  <si>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</si>
  <si>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</si>
  <si>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</si>
  <si>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</si>
  <si>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</si>
  <si>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</si>
  <si>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</si>
  <si>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</si>
  <si>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</si>
  <si>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8=(4+…+7)</t>
  </si>
  <si>
    <t>9=(3+8)</t>
  </si>
  <si>
    <t>Sorszám</t>
  </si>
  <si>
    <t>32.</t>
  </si>
  <si>
    <t>33.</t>
  </si>
  <si>
    <t>Mennyiség
(db)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</si>
  <si>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</si>
  <si>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</si>
  <si>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</si>
  <si>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</si>
  <si>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</si>
  <si>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</si>
  <si>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</si>
  <si>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</si>
  <si>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</si>
  <si>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</si>
  <si>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</si>
  <si>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</si>
  <si>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</si>
  <si>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</si>
  <si>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</si>
  <si>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</si>
  <si>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</si>
  <si>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</si>
  <si>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</si>
  <si>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</si>
  <si>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</si>
  <si>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</si>
  <si>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</si>
  <si>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</si>
  <si>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</si>
  <si>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</si>
  <si>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</si>
  <si>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</si>
  <si>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</si>
  <si>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</si>
  <si>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</si>
  <si>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Kiemelt előirányzat, előirányzat megnevezése</t>
  </si>
  <si>
    <t>Éves tényleges állományi  létszám  (fő)</t>
  </si>
  <si>
    <t>Közfoglalkoztatottak tényleges állományi létszáma (fő)</t>
  </si>
  <si>
    <t>Forintban!</t>
  </si>
  <si>
    <t>Értéke
(Ft)</t>
  </si>
  <si>
    <t>Összeg  (Ft )</t>
  </si>
  <si>
    <t>Bruttó hiány:</t>
  </si>
  <si>
    <t>Bruttó többlet:</t>
  </si>
  <si>
    <t>Európai uniós támogatással megvalósuló projektek</t>
  </si>
  <si>
    <t>pénzügyi teljesítése</t>
  </si>
  <si>
    <t>KÖLTSÉGVETÉSI SZERVEK MARADVÁNYÁNAK ALAKULÁSA</t>
  </si>
  <si>
    <t>ALAPADATOK</t>
  </si>
  <si>
    <t>. évi</t>
  </si>
  <si>
    <t>Előterjesztéskor</t>
  </si>
  <si>
    <t>a</t>
  </si>
  <si>
    <t>…</t>
  </si>
  <si>
    <t>/</t>
  </si>
  <si>
    <t>(</t>
  </si>
  <si>
    <t>)</t>
  </si>
  <si>
    <t>önkormányzati határozathoz</t>
  </si>
  <si>
    <t>1. költségvetési szerv neve</t>
  </si>
  <si>
    <t>10=(5+6+7+8+9)</t>
  </si>
  <si>
    <t xml:space="preserve">I. Működési célú bevételek és kiadások mérlege
</t>
  </si>
  <si>
    <t xml:space="preserve">II. Felhalmozási célú bevételek és kiadások mérlege
</t>
  </si>
  <si>
    <t>Társulási működési támogatásai (1.1.+…+.1.5.)</t>
  </si>
  <si>
    <t>Társulási működésének általános támogatása</t>
  </si>
  <si>
    <t>Társulási működési támogatásai</t>
  </si>
  <si>
    <t>Mikrotérségi Óvoda és Bölcsőde Intézmény-fenntartó Társulása</t>
  </si>
  <si>
    <t>Bátaszéki Mikrotérségi Óvoda, Bölcsőde és Konyha</t>
  </si>
  <si>
    <t>Köznevelési tevékenység működési támogatása</t>
  </si>
  <si>
    <t>Köznevelési tevékenység intézményi kiegészítő támogatása</t>
  </si>
  <si>
    <t>Finanszírozási bevételek (9.1.+…+9.3.)</t>
  </si>
  <si>
    <t>Vállalkozási maradvány igénybevétele</t>
  </si>
  <si>
    <t>Irányító szervi (önkormányzati) támogatás (intézményfinanszírozás)</t>
  </si>
  <si>
    <t>BEVÉTELEK ÖSSZESEN: (8.+9.)</t>
  </si>
  <si>
    <t>MIKROTÉRSÉGI ÓVODA ÉS BÖLCSŐDE INTÉZMÉNY-FENNTARTÓ TÁRSULÁSA</t>
  </si>
  <si>
    <t>Bátaszéki Mikrotérségi Óvoda Bölcsőde és Konyha alaptevékenység maradványa</t>
  </si>
  <si>
    <t>Bátaszéki Mikrotérségi Óvoda Bölcsőde és Konyha vállalkozási maradvány</t>
  </si>
  <si>
    <t xml:space="preserve"> Társulás működésének általános támogatása</t>
  </si>
  <si>
    <t>Társulás működési támogatásai (1.1.+…+.1.5.)</t>
  </si>
  <si>
    <t>#</t>
  </si>
  <si>
    <t>Előző időszak</t>
  </si>
  <si>
    <t>Módosítások (+/-)</t>
  </si>
  <si>
    <t>Tárgyi időszak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</si>
  <si>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</si>
  <si>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</si>
  <si>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</si>
  <si>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</si>
  <si>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</si>
  <si>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</si>
  <si>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</si>
  <si>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</si>
  <si>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28</t>
  </si>
  <si>
    <t>A) NEMZETI VAGYONBA TARTOZÓ BEFEKTETETT ESZKÖZÖK (=A/I+A/II+A/III+A/IV)</t>
  </si>
  <si>
    <t>29</t>
  </si>
  <si>
    <t>B/I/1 Vásárolt készletek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</si>
  <si>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</si>
  <si>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</si>
  <si>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</si>
  <si>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</si>
  <si>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</si>
  <si>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</si>
  <si>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</si>
  <si>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</si>
  <si>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</si>
  <si>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</si>
  <si>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</si>
  <si>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</si>
  <si>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</si>
  <si>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</si>
  <si>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</si>
  <si>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</si>
  <si>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</si>
  <si>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</si>
  <si>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</si>
  <si>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</si>
  <si>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</si>
  <si>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</si>
  <si>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</si>
  <si>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</si>
  <si>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</si>
  <si>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</si>
  <si>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</si>
  <si>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</si>
  <si>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116</t>
  </si>
  <si>
    <t>D/II/4c - ebből: költségvetési évet követően esedékes követelések ellátási díjakra</t>
  </si>
  <si>
    <t>117</t>
  </si>
  <si>
    <t>D/II/4d - ebből: költségvetési évet követően esedékes követelések kiszámlázott általános forgalmi adóra</t>
  </si>
  <si>
    <t>142</t>
  </si>
  <si>
    <t>D/II Költségvetési évet követően esedékes követelések (=D/II/1+…+D/II/8)</t>
  </si>
  <si>
    <t>143</t>
  </si>
  <si>
    <t>D/III/1 Adott előlegek (=D/III/1a+…+D/III/1f)</t>
  </si>
  <si>
    <t>148</t>
  </si>
  <si>
    <t>D/III/1e - ebből: foglalkoztatottaknak adott előlegek</t>
  </si>
  <si>
    <t>149</t>
  </si>
  <si>
    <t>D/III/1f - ebből: túlfizetések, téves és visszajáró kifizetések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</si>
  <si>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</si>
  <si>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</si>
  <si>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</si>
  <si>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</si>
  <si>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</si>
  <si>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</si>
  <si>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</si>
  <si>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</si>
  <si>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</si>
  <si>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</si>
  <si>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</si>
  <si>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</si>
  <si>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</si>
  <si>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</si>
  <si>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</si>
  <si>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</si>
  <si>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</si>
  <si>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</si>
  <si>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</si>
  <si>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</si>
  <si>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</si>
  <si>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</si>
  <si>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</si>
  <si>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</si>
  <si>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</si>
  <si>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</si>
  <si>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</si>
  <si>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</si>
  <si>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</si>
  <si>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</si>
  <si>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</si>
  <si>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</si>
  <si>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</si>
  <si>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</si>
  <si>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</si>
  <si>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</si>
  <si>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188</t>
  </si>
  <si>
    <t>H/I/5 Költségvetési évben esedékes kötelezettségek egyéb működési célú kiadásokra (&gt;=H/I/5a+H/I/5b)</t>
  </si>
  <si>
    <t>191</t>
  </si>
  <si>
    <t>H/I/6 Költségvetési évben esedékes kötelezettségek beruházásokra</t>
  </si>
  <si>
    <t>209</t>
  </si>
  <si>
    <t>H/I Költségvetési évben esedékes kötelezettségek (=H/I/1+…+H/I/9)</t>
  </si>
  <si>
    <t>210</t>
  </si>
  <si>
    <t>H/II/1 Költségvetési évet követően esedékes kötelezettségek személyi juttatásokra</t>
  </si>
  <si>
    <t>212</t>
  </si>
  <si>
    <t>H/II/3 Költségvetési évet követően esedékes kötelezettségek dologi kiadásokra</t>
  </si>
  <si>
    <t>233</t>
  </si>
  <si>
    <t>H/II Költségvetési évet követően esedékes kötelezettségek (=H/II/1+…+H/II/9)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</si>
  <si>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</si>
  <si>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</si>
  <si>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</si>
  <si>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</si>
  <si>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</si>
  <si>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</si>
  <si>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</si>
  <si>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</si>
  <si>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kazán felújítás Bátaszék ovi</t>
  </si>
  <si>
    <t>2020</t>
  </si>
  <si>
    <t>Kerékpártároló Bátaszék ovi</t>
  </si>
  <si>
    <t>Udvari játék gumitéglás ütéscsillapító Bátaszék ovi</t>
  </si>
  <si>
    <t>Udvari játék (Plutó egyensúlyozó) Pörböly ovi</t>
  </si>
  <si>
    <t>Mosogatógép Bátaszék konyha</t>
  </si>
  <si>
    <t>Kisért.tárgyi eszközök ( mikro,kártya,lázmérők,roletták)Bátaszék ovi</t>
  </si>
  <si>
    <t>Kisért.tárgyi eszközök 8(ágynemű,telefon,lázmérő) Bölcsőde</t>
  </si>
  <si>
    <t>Kisért.tárgyi eszközök (router,napvitorla,magnó)Alsónyék ovi</t>
  </si>
  <si>
    <t>Kisért.tárgyi eszközök (szőnyegek)Pörböly ovi</t>
  </si>
  <si>
    <t>Kisért.tárgyi eszközök (zsúrkocsi,8db ebédlőasztal,bojler) Bátaszék konyha</t>
  </si>
  <si>
    <t>Kisért.tárgyi eszközök (mérleg,aprító,fazék,lábas,salátakészítő,konyhabútor) Pörböly konyha</t>
  </si>
  <si>
    <t>Kisért.tárgyi eszközök (mikrofon,34dbmanószék,szekrénysor, előszobabútor, 2ajtós tálalószekrény) Alsónána ovi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</si>
</sst>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0_ ;\-#,##0\ "/>
    <numFmt numFmtId="173" formatCode="[$€-2]\ #\ ##,000_);[Red]\([$€-2]\ #\ ##,000\)"/>
    <numFmt numFmtId="174" formatCode="00"/>
    <numFmt numFmtId="175" formatCode="#,###__;\-#,###__"/>
    <numFmt numFmtId="176" formatCode="#,###\ _F_t;\-#,###\ _F_t"/>
    <numFmt numFmtId="177" formatCode="#,###__"/>
    <numFmt numFmtId="178" formatCode="[$¥€-2]\ #\ ##,000_);[Red]\([$€-2]\ #\ ##,000\)"/>
    <numFmt numFmtId="179" formatCode="0.0%"/>
  </numFmts>
  <fonts count="8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2"/>
      <color indexed="10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Wingdings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6"/>
      <name val="Times New Roman CE"/>
      <family val="0"/>
    </font>
    <font>
      <i/>
      <sz val="11"/>
      <name val="Times New Roman"/>
      <family val="1"/>
    </font>
    <font>
      <b/>
      <sz val="14"/>
      <name val="Times New Roman CE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sz val="10"/>
      <color indexed="9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sz val="10"/>
      <color theme="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4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1"/>
      <protection/>
    </xf>
    <xf numFmtId="0" fontId="14" fillId="0" borderId="12" xfId="60" applyFont="1" applyFill="1" applyBorder="1" applyAlignment="1" applyProtection="1">
      <alignment horizontal="left" vertical="center" wrapText="1" indent="1"/>
      <protection/>
    </xf>
    <xf numFmtId="0" fontId="14" fillId="0" borderId="13" xfId="60" applyFont="1" applyFill="1" applyBorder="1" applyAlignment="1" applyProtection="1">
      <alignment horizontal="left" vertical="center" wrapText="1" indent="1"/>
      <protection/>
    </xf>
    <xf numFmtId="0" fontId="14" fillId="0" borderId="14" xfId="60" applyFont="1" applyFill="1" applyBorder="1" applyAlignment="1" applyProtection="1">
      <alignment horizontal="left" vertical="center" wrapText="1" indent="1"/>
      <protection/>
    </xf>
    <xf numFmtId="0" fontId="14" fillId="0" borderId="15" xfId="60" applyFont="1" applyFill="1" applyBorder="1" applyAlignment="1" applyProtection="1">
      <alignment horizontal="left" vertical="center" wrapText="1" indent="1"/>
      <protection/>
    </xf>
    <xf numFmtId="49" fontId="14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60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60" applyFont="1" applyFill="1" applyBorder="1" applyAlignment="1" applyProtection="1">
      <alignment horizontal="left" vertical="center" wrapText="1" indent="1"/>
      <protection/>
    </xf>
    <xf numFmtId="0" fontId="13" fillId="0" borderId="20" xfId="60" applyFont="1" applyFill="1" applyBorder="1" applyAlignment="1" applyProtection="1">
      <alignment horizontal="left" vertical="center" wrapText="1" indent="1"/>
      <protection/>
    </xf>
    <xf numFmtId="0" fontId="13" fillId="0" borderId="21" xfId="60" applyFont="1" applyFill="1" applyBorder="1" applyAlignment="1" applyProtection="1">
      <alignment horizontal="left" vertical="center" wrapText="1" indent="1"/>
      <protection/>
    </xf>
    <xf numFmtId="0" fontId="13" fillId="0" borderId="22" xfId="60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21" xfId="60" applyFont="1" applyFill="1" applyBorder="1" applyAlignment="1" applyProtection="1">
      <alignment vertical="center" wrapText="1"/>
      <protection/>
    </xf>
    <xf numFmtId="0" fontId="13" fillId="0" borderId="23" xfId="60" applyFont="1" applyFill="1" applyBorder="1" applyAlignment="1" applyProtection="1">
      <alignment vertical="center" wrapText="1"/>
      <protection/>
    </xf>
    <xf numFmtId="0" fontId="13" fillId="0" borderId="20" xfId="60" applyFont="1" applyFill="1" applyBorder="1" applyAlignment="1" applyProtection="1">
      <alignment horizontal="center" vertical="center" wrapText="1"/>
      <protection/>
    </xf>
    <xf numFmtId="0" fontId="13" fillId="0" borderId="21" xfId="60" applyFont="1" applyFill="1" applyBorder="1" applyAlignment="1" applyProtection="1">
      <alignment horizontal="center" vertical="center" wrapText="1"/>
      <protection/>
    </xf>
    <xf numFmtId="0" fontId="13" fillId="0" borderId="24" xfId="60" applyFont="1" applyFill="1" applyBorder="1" applyAlignment="1" applyProtection="1">
      <alignment horizontal="center" vertical="center" wrapText="1"/>
      <protection/>
    </xf>
    <xf numFmtId="0" fontId="2" fillId="0" borderId="0" xfId="60" applyFill="1">
      <alignment/>
      <protection/>
    </xf>
    <xf numFmtId="0" fontId="14" fillId="0" borderId="0" xfId="60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13" fillId="0" borderId="25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vertical="center" wrapTex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1" xfId="60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8" fillId="0" borderId="21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164" fontId="13" fillId="0" borderId="24" xfId="60" applyNumberFormat="1" applyFont="1" applyFill="1" applyBorder="1" applyAlignment="1" applyProtection="1">
      <alignment horizontal="right" vertical="center" wrapText="1" indent="1"/>
      <protection/>
    </xf>
    <xf numFmtId="0" fontId="5" fillId="0" borderId="29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center" vertical="center" wrapText="1"/>
      <protection/>
    </xf>
    <xf numFmtId="164" fontId="13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7" fillId="0" borderId="36" xfId="60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center" vertical="center" wrapText="1"/>
      <protection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49" fontId="14" fillId="0" borderId="38" xfId="0" applyNumberFormat="1" applyFont="1" applyFill="1" applyBorder="1" applyAlignment="1">
      <alignment horizontal="left" vertical="center"/>
    </xf>
    <xf numFmtId="49" fontId="19" fillId="0" borderId="39" xfId="0" applyNumberFormat="1" applyFont="1" applyFill="1" applyBorder="1" applyAlignment="1" quotePrefix="1">
      <alignment horizontal="left" vertical="center" indent="1"/>
    </xf>
    <xf numFmtId="49" fontId="14" fillId="0" borderId="39" xfId="0" applyNumberFormat="1" applyFont="1" applyFill="1" applyBorder="1" applyAlignment="1">
      <alignment horizontal="left" vertical="center"/>
    </xf>
    <xf numFmtId="49" fontId="14" fillId="0" borderId="40" xfId="0" applyNumberFormat="1" applyFont="1" applyFill="1" applyBorder="1" applyAlignment="1" applyProtection="1">
      <alignment horizontal="left" vertical="center"/>
      <protection locked="0"/>
    </xf>
    <xf numFmtId="49" fontId="13" fillId="0" borderId="41" xfId="0" applyNumberFormat="1" applyFont="1" applyFill="1" applyBorder="1" applyAlignment="1" applyProtection="1">
      <alignment horizontal="left" vertical="center" indent="1"/>
      <protection locked="0"/>
    </xf>
    <xf numFmtId="49" fontId="13" fillId="0" borderId="42" xfId="0" applyNumberFormat="1" applyFont="1" applyFill="1" applyBorder="1" applyAlignment="1" applyProtection="1">
      <alignment vertical="center"/>
      <protection locked="0"/>
    </xf>
    <xf numFmtId="49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4" fillId="0" borderId="42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9" xfId="0" applyNumberFormat="1" applyFont="1" applyFill="1" applyBorder="1" applyAlignment="1" applyProtection="1">
      <alignment vertical="center"/>
      <protection locked="0"/>
    </xf>
    <xf numFmtId="49" fontId="13" fillId="0" borderId="29" xfId="0" applyNumberFormat="1" applyFont="1" applyFill="1" applyBorder="1" applyAlignment="1" applyProtection="1">
      <alignment horizontal="right" vertical="center"/>
      <protection locked="0"/>
    </xf>
    <xf numFmtId="3" fontId="14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8" xfId="0" applyNumberFormat="1" applyFont="1" applyFill="1" applyBorder="1" applyAlignment="1">
      <alignment horizontal="left" vertical="center"/>
    </xf>
    <xf numFmtId="49" fontId="14" fillId="0" borderId="17" xfId="0" applyNumberFormat="1" applyFont="1" applyFill="1" applyBorder="1" applyAlignment="1">
      <alignment horizontal="left" vertical="center"/>
    </xf>
    <xf numFmtId="49" fontId="14" fillId="0" borderId="17" xfId="0" applyNumberFormat="1" applyFont="1" applyFill="1" applyBorder="1" applyAlignment="1" applyProtection="1">
      <alignment horizontal="left" vertical="center"/>
      <protection locked="0"/>
    </xf>
    <xf numFmtId="49" fontId="14" fillId="0" borderId="28" xfId="0" applyNumberFormat="1" applyFont="1" applyFill="1" applyBorder="1" applyAlignment="1" applyProtection="1">
      <alignment horizontal="left" vertical="center"/>
      <protection locked="0"/>
    </xf>
    <xf numFmtId="171" fontId="13" fillId="0" borderId="33" xfId="0" applyNumberFormat="1" applyFont="1" applyFill="1" applyBorder="1" applyAlignment="1">
      <alignment horizontal="left" vertical="center" wrapText="1" indent="1"/>
    </xf>
    <xf numFmtId="164" fontId="13" fillId="0" borderId="33" xfId="0" applyNumberFormat="1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right" vertical="center" wrapText="1"/>
    </xf>
    <xf numFmtId="4" fontId="13" fillId="0" borderId="35" xfId="0" applyNumberFormat="1" applyFont="1" applyFill="1" applyBorder="1" applyAlignment="1">
      <alignment horizontal="right" vertical="center" wrapText="1"/>
    </xf>
    <xf numFmtId="4" fontId="13" fillId="0" borderId="44" xfId="0" applyNumberFormat="1" applyFont="1" applyFill="1" applyBorder="1" applyAlignment="1">
      <alignment horizontal="right" vertical="center" wrapText="1"/>
    </xf>
    <xf numFmtId="164" fontId="13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29" xfId="60" applyNumberFormat="1" applyFont="1" applyFill="1" applyBorder="1" applyAlignment="1" applyProtection="1">
      <alignment horizontal="left" vertical="center"/>
      <protection/>
    </xf>
    <xf numFmtId="0" fontId="13" fillId="0" borderId="45" xfId="60" applyFont="1" applyFill="1" applyBorder="1" applyAlignment="1" applyProtection="1">
      <alignment horizontal="center" vertical="center" wrapTex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0" applyFont="1" applyBorder="1" applyAlignment="1" applyProtection="1">
      <alignment horizontal="left" wrapText="1" indent="1"/>
      <protection/>
    </xf>
    <xf numFmtId="164" fontId="14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wrapText="1" indent="1"/>
      <protection/>
    </xf>
    <xf numFmtId="164" fontId="14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0" applyFont="1" applyBorder="1" applyAlignment="1" applyProtection="1">
      <alignment horizontal="left" wrapText="1" indent="1"/>
      <protection/>
    </xf>
    <xf numFmtId="164" fontId="14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1" xfId="0" applyFont="1" applyBorder="1" applyAlignment="1" applyProtection="1">
      <alignment wrapText="1"/>
      <protection/>
    </xf>
    <xf numFmtId="0" fontId="18" fillId="0" borderId="26" xfId="0" applyFont="1" applyBorder="1" applyAlignment="1" applyProtection="1">
      <alignment wrapText="1"/>
      <protection/>
    </xf>
    <xf numFmtId="0" fontId="6" fillId="0" borderId="42" xfId="60" applyFont="1" applyFill="1" applyBorder="1" applyAlignment="1" applyProtection="1">
      <alignment horizontal="center" vertical="center" wrapText="1"/>
      <protection/>
    </xf>
    <xf numFmtId="0" fontId="6" fillId="0" borderId="42" xfId="60" applyFont="1" applyFill="1" applyBorder="1" applyAlignment="1" applyProtection="1">
      <alignment vertical="center" wrapText="1"/>
      <protection/>
    </xf>
    <xf numFmtId="164" fontId="6" fillId="0" borderId="42" xfId="60" applyNumberFormat="1" applyFont="1" applyFill="1" applyBorder="1" applyAlignment="1" applyProtection="1">
      <alignment horizontal="right" vertical="center" wrapText="1" indent="1"/>
      <protection/>
    </xf>
    <xf numFmtId="0" fontId="14" fillId="0" borderId="42" xfId="60" applyFont="1" applyFill="1" applyBorder="1" applyAlignment="1" applyProtection="1">
      <alignment horizontal="right" vertical="center" wrapText="1" indent="1"/>
      <protection locked="0"/>
    </xf>
    <xf numFmtId="164" fontId="14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0" applyFont="1" applyFill="1" applyBorder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60" applyNumberFormat="1" applyFont="1" applyFill="1" applyBorder="1" applyAlignment="1" applyProtection="1">
      <alignment horizontal="center" vertical="center" wrapText="1"/>
      <protection/>
    </xf>
    <xf numFmtId="49" fontId="14" fillId="0" borderId="17" xfId="6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wrapText="1"/>
      <protection/>
    </xf>
    <xf numFmtId="0" fontId="18" fillId="0" borderId="25" xfId="0" applyFont="1" applyBorder="1" applyAlignment="1" applyProtection="1">
      <alignment horizontal="center" wrapText="1"/>
      <protection/>
    </xf>
    <xf numFmtId="0" fontId="13" fillId="0" borderId="22" xfId="60" applyFont="1" applyFill="1" applyBorder="1" applyAlignment="1" applyProtection="1">
      <alignment horizontal="center" vertical="center" wrapText="1"/>
      <protection/>
    </xf>
    <xf numFmtId="49" fontId="14" fillId="0" borderId="19" xfId="60" applyNumberFormat="1" applyFont="1" applyFill="1" applyBorder="1" applyAlignment="1" applyProtection="1">
      <alignment horizontal="center" vertical="center" wrapText="1"/>
      <protection/>
    </xf>
    <xf numFmtId="49" fontId="14" fillId="0" borderId="16" xfId="6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vertical="center" wrapText="1"/>
      <protection/>
    </xf>
    <xf numFmtId="0" fontId="18" fillId="0" borderId="26" xfId="0" applyFont="1" applyBorder="1" applyAlignment="1" applyProtection="1">
      <alignment vertical="center" wrapText="1"/>
      <protection/>
    </xf>
    <xf numFmtId="164" fontId="14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4" fontId="13" fillId="0" borderId="33" xfId="0" applyNumberFormat="1" applyFont="1" applyFill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horizontal="lef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7" fillId="0" borderId="21" xfId="0" applyNumberFormat="1" applyFont="1" applyFill="1" applyBorder="1" applyAlignment="1" applyProtection="1">
      <alignment vertical="center" wrapText="1"/>
      <protection/>
    </xf>
    <xf numFmtId="164" fontId="7" fillId="33" borderId="21" xfId="0" applyNumberFormat="1" applyFont="1" applyFill="1" applyBorder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 indent="1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1"/>
      <protection/>
    </xf>
    <xf numFmtId="0" fontId="14" fillId="0" borderId="26" xfId="60" applyFont="1" applyFill="1" applyBorder="1" applyAlignment="1" applyProtection="1" quotePrefix="1">
      <alignment horizontal="left" vertical="center" wrapText="1" indent="1"/>
      <protection/>
    </xf>
    <xf numFmtId="0" fontId="14" fillId="0" borderId="26" xfId="60" applyFon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21" xfId="0" applyFont="1" applyFill="1" applyBorder="1" applyAlignment="1" applyProtection="1">
      <alignment horizontal="left" vertical="center" wrapText="1" indent="1"/>
      <protection/>
    </xf>
    <xf numFmtId="0" fontId="7" fillId="0" borderId="61" xfId="60" applyFont="1" applyFill="1" applyBorder="1" applyAlignment="1" applyProtection="1">
      <alignment horizontal="center" vertical="center" wrapText="1"/>
      <protection/>
    </xf>
    <xf numFmtId="164" fontId="14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 vertical="center" wrapText="1"/>
      <protection/>
    </xf>
    <xf numFmtId="0" fontId="23" fillId="0" borderId="46" xfId="0" applyFont="1" applyBorder="1" applyAlignment="1" applyProtection="1">
      <alignment horizontal="left" vertical="center" wrapText="1" indent="1"/>
      <protection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4" fillId="0" borderId="18" xfId="0" applyFont="1" applyFill="1" applyBorder="1" applyAlignment="1" applyProtection="1">
      <alignment horizontal="right" vertical="center" wrapText="1" indent="1"/>
      <protection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0" fontId="14" fillId="0" borderId="17" xfId="0" applyFont="1" applyFill="1" applyBorder="1" applyAlignment="1" applyProtection="1">
      <alignment horizontal="right" vertical="center" wrapText="1" indent="1"/>
      <protection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 locked="0"/>
    </xf>
    <xf numFmtId="164" fontId="14" fillId="0" borderId="63" xfId="0" applyNumberFormat="1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/>
    </xf>
    <xf numFmtId="0" fontId="2" fillId="0" borderId="0" xfId="60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7" fillId="0" borderId="20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 wrapText="1"/>
      <protection/>
    </xf>
    <xf numFmtId="0" fontId="7" fillId="0" borderId="46" xfId="60" applyFont="1" applyFill="1" applyBorder="1" applyAlignment="1" applyProtection="1">
      <alignment horizontal="center" vertical="center" wrapText="1"/>
      <protection/>
    </xf>
    <xf numFmtId="0" fontId="7" fillId="0" borderId="45" xfId="60" applyFont="1" applyFill="1" applyBorder="1" applyAlignment="1" applyProtection="1">
      <alignment horizontal="center" vertical="center" wrapText="1"/>
      <protection/>
    </xf>
    <xf numFmtId="0" fontId="14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4" fillId="0" borderId="42" xfId="60" applyFont="1" applyFill="1" applyBorder="1" applyAlignment="1" applyProtection="1">
      <alignment horizontal="right" vertical="center" wrapText="1" indent="1"/>
      <protection/>
    </xf>
    <xf numFmtId="164" fontId="14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/>
      <protection/>
    </xf>
    <xf numFmtId="0" fontId="2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13" fillId="0" borderId="41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center" vertical="center" wrapText="1"/>
      <protection/>
    </xf>
    <xf numFmtId="164" fontId="13" fillId="0" borderId="54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33" borderId="54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164" fontId="14" fillId="0" borderId="2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vertical="center" wrapText="1"/>
      <protection/>
    </xf>
    <xf numFmtId="164" fontId="14" fillId="0" borderId="24" xfId="0" applyNumberFormat="1" applyFont="1" applyFill="1" applyBorder="1" applyAlignment="1" applyProtection="1">
      <alignment vertical="center" wrapText="1"/>
      <protection/>
    </xf>
    <xf numFmtId="164" fontId="13" fillId="0" borderId="17" xfId="0" applyNumberFormat="1" applyFont="1" applyFill="1" applyBorder="1" applyAlignment="1" applyProtection="1">
      <alignment horizontal="center" vertical="center" wrapText="1"/>
      <protection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5" xfId="0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35" xfId="0" applyNumberFormat="1" applyFont="1" applyFill="1" applyBorder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64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vertical="center" wrapText="1"/>
      <protection locked="0"/>
    </xf>
    <xf numFmtId="164" fontId="14" fillId="0" borderId="64" xfId="0" applyNumberFormat="1" applyFont="1" applyFill="1" applyBorder="1" applyAlignment="1" applyProtection="1">
      <alignment vertical="center" wrapTex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center" vertical="center" wrapText="1"/>
      <protection/>
    </xf>
    <xf numFmtId="164" fontId="14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48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65" xfId="0" applyNumberFormat="1" applyFont="1" applyFill="1" applyBorder="1" applyAlignment="1" applyProtection="1">
      <alignment vertical="center" wrapText="1"/>
      <protection locked="0"/>
    </xf>
    <xf numFmtId="164" fontId="14" fillId="0" borderId="48" xfId="0" applyNumberFormat="1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164" fontId="14" fillId="0" borderId="11" xfId="0" applyNumberFormat="1" applyFont="1" applyFill="1" applyBorder="1" applyAlignment="1" applyProtection="1">
      <alignment vertical="center"/>
      <protection locked="0"/>
    </xf>
    <xf numFmtId="164" fontId="14" fillId="0" borderId="30" xfId="0" applyNumberFormat="1" applyFont="1" applyFill="1" applyBorder="1" applyAlignment="1" applyProtection="1">
      <alignment vertical="center"/>
      <protection locked="0"/>
    </xf>
    <xf numFmtId="164" fontId="13" fillId="0" borderId="30" xfId="0" applyNumberFormat="1" applyFont="1" applyFill="1" applyBorder="1" applyAlignment="1" applyProtection="1">
      <alignment vertical="center"/>
      <protection/>
    </xf>
    <xf numFmtId="164" fontId="13" fillId="0" borderId="32" xfId="0" applyNumberFormat="1" applyFont="1" applyFill="1" applyBorder="1" applyAlignment="1" applyProtection="1">
      <alignment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164" fontId="14" fillId="0" borderId="15" xfId="0" applyNumberFormat="1" applyFont="1" applyFill="1" applyBorder="1" applyAlignment="1" applyProtection="1">
      <alignment vertical="center"/>
      <protection locked="0"/>
    </xf>
    <xf numFmtId="164" fontId="14" fillId="0" borderId="66" xfId="0" applyNumberFormat="1" applyFont="1" applyFill="1" applyBorder="1" applyAlignment="1" applyProtection="1">
      <alignment vertical="center"/>
      <protection locked="0"/>
    </xf>
    <xf numFmtId="0" fontId="14" fillId="0" borderId="67" xfId="0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 applyProtection="1">
      <alignment vertical="center" wrapText="1"/>
      <protection/>
    </xf>
    <xf numFmtId="164" fontId="14" fillId="0" borderId="36" xfId="0" applyNumberFormat="1" applyFont="1" applyFill="1" applyBorder="1" applyAlignment="1" applyProtection="1">
      <alignment vertical="center"/>
      <protection locked="0"/>
    </xf>
    <xf numFmtId="164" fontId="14" fillId="0" borderId="68" xfId="0" applyNumberFormat="1" applyFont="1" applyFill="1" applyBorder="1" applyAlignment="1" applyProtection="1">
      <alignment vertical="center"/>
      <protection locked="0"/>
    </xf>
    <xf numFmtId="164" fontId="13" fillId="0" borderId="21" xfId="0" applyNumberFormat="1" applyFont="1" applyFill="1" applyBorder="1" applyAlignment="1" applyProtection="1">
      <alignment vertical="center"/>
      <protection/>
    </xf>
    <xf numFmtId="164" fontId="13" fillId="0" borderId="54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4" fontId="13" fillId="0" borderId="61" xfId="0" applyNumberFormat="1" applyFont="1" applyFill="1" applyBorder="1" applyAlignment="1" applyProtection="1">
      <alignment vertical="center"/>
      <protection/>
    </xf>
    <xf numFmtId="164" fontId="7" fillId="0" borderId="21" xfId="0" applyNumberFormat="1" applyFont="1" applyFill="1" applyBorder="1" applyAlignment="1" applyProtection="1">
      <alignment vertical="center"/>
      <protection/>
    </xf>
    <xf numFmtId="0" fontId="22" fillId="0" borderId="0" xfId="62" applyFill="1" applyProtection="1">
      <alignment/>
      <protection/>
    </xf>
    <xf numFmtId="0" fontId="27" fillId="0" borderId="0" xfId="62" applyFont="1" applyFill="1" applyProtection="1">
      <alignment/>
      <protection/>
    </xf>
    <xf numFmtId="0" fontId="22" fillId="0" borderId="0" xfId="62" applyFill="1" applyAlignment="1" applyProtection="1">
      <alignment horizontal="center"/>
      <protection/>
    </xf>
    <xf numFmtId="0" fontId="22" fillId="0" borderId="0" xfId="62" applyFill="1">
      <alignment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 wrapText="1"/>
      <protection/>
    </xf>
    <xf numFmtId="0" fontId="16" fillId="0" borderId="24" xfId="62" applyFont="1" applyFill="1" applyBorder="1" applyAlignment="1">
      <alignment horizontal="center" vertical="center" wrapText="1"/>
      <protection/>
    </xf>
    <xf numFmtId="0" fontId="17" fillId="0" borderId="17" xfId="62" applyFont="1" applyFill="1" applyBorder="1" applyProtection="1">
      <alignment/>
      <protection locked="0"/>
    </xf>
    <xf numFmtId="0" fontId="17" fillId="0" borderId="12" xfId="62" applyFont="1" applyFill="1" applyBorder="1" applyAlignment="1">
      <alignment horizontal="right" indent="1"/>
      <protection/>
    </xf>
    <xf numFmtId="3" fontId="17" fillId="0" borderId="12" xfId="62" applyNumberFormat="1" applyFont="1" applyFill="1" applyBorder="1" applyProtection="1">
      <alignment/>
      <protection locked="0"/>
    </xf>
    <xf numFmtId="3" fontId="17" fillId="0" borderId="31" xfId="62" applyNumberFormat="1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32" xfId="62" applyNumberFormat="1" applyFont="1" applyFill="1" applyBorder="1" applyProtection="1">
      <alignment/>
      <protection locked="0"/>
    </xf>
    <xf numFmtId="0" fontId="17" fillId="0" borderId="28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3" fontId="17" fillId="0" borderId="63" xfId="62" applyNumberFormat="1" applyFont="1" applyFill="1" applyBorder="1" applyProtection="1">
      <alignment/>
      <protection locked="0"/>
    </xf>
    <xf numFmtId="0" fontId="18" fillId="0" borderId="20" xfId="62" applyFont="1" applyFill="1" applyBorder="1" applyProtection="1">
      <alignment/>
      <protection locked="0"/>
    </xf>
    <xf numFmtId="0" fontId="17" fillId="0" borderId="21" xfId="62" applyFont="1" applyFill="1" applyBorder="1" applyAlignment="1">
      <alignment horizontal="right" indent="1"/>
      <protection/>
    </xf>
    <xf numFmtId="3" fontId="17" fillId="0" borderId="21" xfId="62" applyNumberFormat="1" applyFont="1" applyFill="1" applyBorder="1" applyProtection="1">
      <alignment/>
      <protection locked="0"/>
    </xf>
    <xf numFmtId="176" fontId="13" fillId="0" borderId="24" xfId="61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Protection="1">
      <alignment/>
      <protection locked="0"/>
    </xf>
    <xf numFmtId="3" fontId="17" fillId="0" borderId="69" xfId="62" applyNumberFormat="1" applyFont="1" applyFill="1" applyBorder="1">
      <alignment/>
      <protection/>
    </xf>
    <xf numFmtId="0" fontId="29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17" fillId="0" borderId="0" xfId="62" applyFont="1" applyFill="1">
      <alignment/>
      <protection/>
    </xf>
    <xf numFmtId="0" fontId="22" fillId="0" borderId="0" xfId="62" applyFont="1" applyFill="1">
      <alignment/>
      <protection/>
    </xf>
    <xf numFmtId="3" fontId="22" fillId="0" borderId="0" xfId="62" applyNumberFormat="1" applyFont="1" applyFill="1" applyAlignment="1">
      <alignment horizontal="center"/>
      <protection/>
    </xf>
    <xf numFmtId="0" fontId="22" fillId="0" borderId="0" xfId="62" applyFont="1" applyFill="1" applyAlignment="1">
      <alignment/>
      <protection/>
    </xf>
    <xf numFmtId="0" fontId="0" fillId="0" borderId="0" xfId="0" applyAlignment="1" applyProtection="1">
      <alignment/>
      <protection/>
    </xf>
    <xf numFmtId="0" fontId="32" fillId="0" borderId="0" xfId="0" applyFont="1" applyAlignment="1" applyProtection="1">
      <alignment horizontal="center"/>
      <protection/>
    </xf>
    <xf numFmtId="0" fontId="34" fillId="0" borderId="12" xfId="0" applyFont="1" applyBorder="1" applyAlignment="1" applyProtection="1">
      <alignment horizontal="left" vertical="top" wrapText="1"/>
      <protection locked="0"/>
    </xf>
    <xf numFmtId="9" fontId="34" fillId="0" borderId="12" xfId="70" applyFont="1" applyBorder="1" applyAlignment="1" applyProtection="1">
      <alignment horizontal="center" vertical="center" wrapText="1"/>
      <protection locked="0"/>
    </xf>
    <xf numFmtId="166" fontId="34" fillId="0" borderId="12" xfId="42" applyNumberFormat="1" applyFont="1" applyBorder="1" applyAlignment="1" applyProtection="1">
      <alignment horizontal="center" vertical="center" wrapText="1"/>
      <protection locked="0"/>
    </xf>
    <xf numFmtId="166" fontId="34" fillId="0" borderId="31" xfId="42" applyNumberFormat="1" applyFont="1" applyBorder="1" applyAlignment="1" applyProtection="1">
      <alignment horizontal="center" vertical="top" wrapText="1"/>
      <protection locked="0"/>
    </xf>
    <xf numFmtId="0" fontId="34" fillId="0" borderId="11" xfId="0" applyFont="1" applyBorder="1" applyAlignment="1" applyProtection="1">
      <alignment horizontal="left" vertical="top" wrapText="1"/>
      <protection locked="0"/>
    </xf>
    <xf numFmtId="9" fontId="34" fillId="0" borderId="11" xfId="70" applyFont="1" applyBorder="1" applyAlignment="1" applyProtection="1">
      <alignment horizontal="center" vertical="center" wrapText="1"/>
      <protection locked="0"/>
    </xf>
    <xf numFmtId="166" fontId="34" fillId="0" borderId="11" xfId="42" applyNumberFormat="1" applyFont="1" applyBorder="1" applyAlignment="1" applyProtection="1">
      <alignment horizontal="center" vertical="center" wrapText="1"/>
      <protection locked="0"/>
    </xf>
    <xf numFmtId="166" fontId="34" fillId="0" borderId="32" xfId="42" applyNumberFormat="1" applyFont="1" applyBorder="1" applyAlignment="1" applyProtection="1">
      <alignment horizontal="center" vertical="top" wrapText="1"/>
      <protection locked="0"/>
    </xf>
    <xf numFmtId="0" fontId="34" fillId="0" borderId="15" xfId="0" applyFont="1" applyBorder="1" applyAlignment="1" applyProtection="1">
      <alignment horizontal="left" vertical="top" wrapText="1"/>
      <protection locked="0"/>
    </xf>
    <xf numFmtId="9" fontId="34" fillId="0" borderId="15" xfId="70" applyFont="1" applyBorder="1" applyAlignment="1" applyProtection="1">
      <alignment horizontal="center" vertical="center" wrapText="1"/>
      <protection locked="0"/>
    </xf>
    <xf numFmtId="166" fontId="34" fillId="0" borderId="15" xfId="42" applyNumberFormat="1" applyFont="1" applyBorder="1" applyAlignment="1" applyProtection="1">
      <alignment horizontal="center" vertical="center" wrapText="1"/>
      <protection locked="0"/>
    </xf>
    <xf numFmtId="166" fontId="34" fillId="0" borderId="63" xfId="42" applyNumberFormat="1" applyFont="1" applyBorder="1" applyAlignment="1" applyProtection="1">
      <alignment horizontal="center" vertical="top" wrapText="1"/>
      <protection locked="0"/>
    </xf>
    <xf numFmtId="0" fontId="32" fillId="34" borderId="21" xfId="0" applyFont="1" applyFill="1" applyBorder="1" applyAlignment="1" applyProtection="1">
      <alignment horizontal="center" vertical="top" wrapText="1"/>
      <protection/>
    </xf>
    <xf numFmtId="166" fontId="34" fillId="0" borderId="21" xfId="42" applyNumberFormat="1" applyFont="1" applyBorder="1" applyAlignment="1" applyProtection="1">
      <alignment horizontal="center" vertical="center" wrapText="1"/>
      <protection/>
    </xf>
    <xf numFmtId="166" fontId="34" fillId="0" borderId="24" xfId="42" applyNumberFormat="1" applyFont="1" applyBorder="1" applyAlignment="1" applyProtection="1">
      <alignment horizontal="center" vertical="top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177" fontId="7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 indent="5"/>
    </xf>
    <xf numFmtId="177" fontId="12" fillId="0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8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177" fontId="12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7" fontId="7" fillId="0" borderId="70" xfId="0" applyNumberFormat="1" applyFont="1" applyFill="1" applyBorder="1" applyAlignment="1" applyProtection="1">
      <alignment horizontal="right" vertical="center"/>
      <protection/>
    </xf>
    <xf numFmtId="0" fontId="0" fillId="0" borderId="67" xfId="0" applyFill="1" applyBorder="1" applyAlignment="1">
      <alignment horizontal="center" vertical="center"/>
    </xf>
    <xf numFmtId="0" fontId="35" fillId="0" borderId="36" xfId="0" applyFont="1" applyFill="1" applyBorder="1" applyAlignment="1">
      <alignment horizontal="left" vertical="center" indent="5"/>
    </xf>
    <xf numFmtId="177" fontId="12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36" xfId="0" applyFill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/>
    </xf>
    <xf numFmtId="0" fontId="3" fillId="0" borderId="46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/>
    </xf>
    <xf numFmtId="0" fontId="3" fillId="0" borderId="71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right" vertical="center" wrapText="1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45" xfId="0" applyNumberFormat="1" applyFont="1" applyFill="1" applyBorder="1" applyAlignment="1" applyProtection="1">
      <alignment horizontal="right" vertical="center" wrapText="1" indent="1"/>
      <protection/>
    </xf>
    <xf numFmtId="3" fontId="36" fillId="0" borderId="72" xfId="0" applyNumberFormat="1" applyFont="1" applyFill="1" applyBorder="1" applyAlignment="1" applyProtection="1">
      <alignment horizontal="right" vertical="center"/>
      <protection locked="0"/>
    </xf>
    <xf numFmtId="3" fontId="36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36" fillId="0" borderId="43" xfId="0" applyNumberFormat="1" applyFont="1" applyFill="1" applyBorder="1" applyAlignment="1" applyProtection="1">
      <alignment horizontal="right" vertical="center" wrapText="1"/>
      <protection locked="0"/>
    </xf>
    <xf numFmtId="164" fontId="37" fillId="0" borderId="43" xfId="0" applyNumberFormat="1" applyFont="1" applyFill="1" applyBorder="1" applyAlignment="1">
      <alignment horizontal="right" vertical="center" wrapText="1"/>
    </xf>
    <xf numFmtId="3" fontId="38" fillId="0" borderId="35" xfId="0" applyNumberFormat="1" applyFont="1" applyFill="1" applyBorder="1" applyAlignment="1" applyProtection="1">
      <alignment horizontal="right" vertical="center"/>
      <protection locked="0"/>
    </xf>
    <xf numFmtId="3" fontId="38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37" fillId="0" borderId="35" xfId="0" applyNumberFormat="1" applyFont="1" applyFill="1" applyBorder="1" applyAlignment="1">
      <alignment horizontal="right" vertical="center" wrapText="1"/>
    </xf>
    <xf numFmtId="3" fontId="36" fillId="0" borderId="35" xfId="0" applyNumberFormat="1" applyFont="1" applyFill="1" applyBorder="1" applyAlignment="1" applyProtection="1">
      <alignment horizontal="right" vertical="center"/>
      <protection locked="0"/>
    </xf>
    <xf numFmtId="3" fontId="36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6" fillId="0" borderId="64" xfId="0" applyNumberFormat="1" applyFont="1" applyFill="1" applyBorder="1" applyAlignment="1" applyProtection="1">
      <alignment horizontal="right" vertical="center"/>
      <protection locked="0"/>
    </xf>
    <xf numFmtId="3" fontId="36" fillId="0" borderId="64" xfId="0" applyNumberFormat="1" applyFont="1" applyFill="1" applyBorder="1" applyAlignment="1" applyProtection="1">
      <alignment horizontal="right" vertical="center" wrapText="1"/>
      <protection locked="0"/>
    </xf>
    <xf numFmtId="164" fontId="37" fillId="0" borderId="33" xfId="0" applyNumberFormat="1" applyFont="1" applyFill="1" applyBorder="1" applyAlignment="1">
      <alignment vertical="center"/>
    </xf>
    <xf numFmtId="164" fontId="37" fillId="0" borderId="72" xfId="0" applyNumberFormat="1" applyFont="1" applyFill="1" applyBorder="1" applyAlignment="1" applyProtection="1">
      <alignment horizontal="right" vertical="center" wrapText="1"/>
      <protection/>
    </xf>
    <xf numFmtId="164" fontId="37" fillId="0" borderId="35" xfId="0" applyNumberFormat="1" applyFont="1" applyFill="1" applyBorder="1" applyAlignment="1" applyProtection="1">
      <alignment horizontal="right" vertical="center" wrapText="1"/>
      <protection/>
    </xf>
    <xf numFmtId="3" fontId="36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6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37" fillId="0" borderId="33" xfId="0" applyNumberFormat="1" applyFont="1" applyFill="1" applyBorder="1" applyAlignment="1">
      <alignment horizontal="right" vertical="center" wrapText="1"/>
    </xf>
    <xf numFmtId="164" fontId="7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86" fillId="0" borderId="0" xfId="60" applyNumberFormat="1" applyFont="1" applyFill="1">
      <alignment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164" fontId="20" fillId="0" borderId="29" xfId="60" applyNumberFormat="1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right" vertical="center"/>
      <protection locked="0"/>
    </xf>
    <xf numFmtId="0" fontId="7" fillId="0" borderId="36" xfId="60" applyFont="1" applyFill="1" applyBorder="1" applyAlignment="1" applyProtection="1">
      <alignment horizontal="center" vertical="center" wrapText="1"/>
      <protection locked="0"/>
    </xf>
    <xf numFmtId="0" fontId="7" fillId="0" borderId="61" xfId="6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Alignment="1" applyProtection="1">
      <alignment vertical="center" wrapText="1"/>
      <protection locked="0"/>
    </xf>
    <xf numFmtId="164" fontId="13" fillId="0" borderId="33" xfId="0" applyNumberFormat="1" applyFont="1" applyFill="1" applyBorder="1" applyAlignment="1" applyProtection="1">
      <alignment horizontal="center" vertical="center"/>
      <protection locked="0"/>
    </xf>
    <xf numFmtId="16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73" xfId="0" applyNumberFormat="1" applyFont="1" applyFill="1" applyBorder="1" applyAlignment="1" applyProtection="1">
      <alignment horizontal="center" vertical="center"/>
      <protection locked="0"/>
    </xf>
    <xf numFmtId="164" fontId="13" fillId="0" borderId="74" xfId="0" applyNumberFormat="1" applyFont="1" applyFill="1" applyBorder="1" applyAlignment="1" applyProtection="1">
      <alignment horizontal="center" vertical="center"/>
      <protection locked="0"/>
    </xf>
    <xf numFmtId="164" fontId="13" fillId="0" borderId="74" xfId="0" applyNumberFormat="1" applyFont="1" applyFill="1" applyBorder="1" applyAlignment="1" applyProtection="1">
      <alignment horizontal="center" vertical="center" wrapText="1"/>
      <protection locked="0"/>
    </xf>
    <xf numFmtId="171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Fill="1" applyBorder="1" applyAlignment="1" applyProtection="1" quotePrefix="1">
      <alignment horizontal="right" vertical="center" indent="1"/>
      <protection locked="0"/>
    </xf>
    <xf numFmtId="0" fontId="7" fillId="0" borderId="75" xfId="0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76" xfId="0" applyFont="1" applyFill="1" applyBorder="1" applyAlignment="1" applyProtection="1">
      <alignment horizontal="center" vertical="center" wrapText="1"/>
      <protection locked="0"/>
    </xf>
    <xf numFmtId="0" fontId="7" fillId="0" borderId="77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right" vertical="center" wrapText="1" indent="1"/>
      <protection/>
    </xf>
    <xf numFmtId="0" fontId="3" fillId="0" borderId="77" xfId="0" applyFont="1" applyFill="1" applyBorder="1" applyAlignment="1" applyProtection="1">
      <alignment horizontal="right" vertical="center" wrapText="1" indent="1"/>
      <protection/>
    </xf>
    <xf numFmtId="0" fontId="3" fillId="0" borderId="21" xfId="0" applyFont="1" applyFill="1" applyBorder="1" applyAlignment="1" applyProtection="1">
      <alignment horizontal="right" vertical="center" wrapText="1" indent="1"/>
      <protection/>
    </xf>
    <xf numFmtId="0" fontId="3" fillId="0" borderId="24" xfId="0" applyFont="1" applyFill="1" applyBorder="1" applyAlignment="1" applyProtection="1">
      <alignment horizontal="right" vertical="center" wrapText="1" indent="1"/>
      <protection/>
    </xf>
    <xf numFmtId="164" fontId="87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70" xfId="0" applyNumberFormat="1" applyFont="1" applyFill="1" applyBorder="1" applyAlignment="1" applyProtection="1">
      <alignment horizontal="right" vertical="center" indent="1"/>
      <protection locked="0"/>
    </xf>
    <xf numFmtId="49" fontId="7" fillId="0" borderId="59" xfId="0" applyNumberFormat="1" applyFont="1" applyFill="1" applyBorder="1" applyAlignment="1" applyProtection="1">
      <alignment horizontal="right" vertical="center" indent="1"/>
      <protection locked="0"/>
    </xf>
    <xf numFmtId="0" fontId="7" fillId="0" borderId="20" xfId="60" applyFont="1" applyFill="1" applyBorder="1" applyAlignment="1" applyProtection="1">
      <alignment horizontal="center" vertical="center" wrapText="1"/>
      <protection locked="0"/>
    </xf>
    <xf numFmtId="0" fontId="7" fillId="0" borderId="21" xfId="60" applyFont="1" applyFill="1" applyBorder="1" applyAlignment="1" applyProtection="1">
      <alignment horizontal="center" vertical="center" wrapText="1"/>
      <protection locked="0"/>
    </xf>
    <xf numFmtId="0" fontId="7" fillId="0" borderId="46" xfId="60" applyFont="1" applyFill="1" applyBorder="1" applyAlignment="1" applyProtection="1">
      <alignment horizontal="center" vertical="center" wrapText="1"/>
      <protection locked="0"/>
    </xf>
    <xf numFmtId="0" fontId="7" fillId="0" borderId="45" xfId="60" applyFont="1" applyFill="1" applyBorder="1" applyAlignment="1" applyProtection="1">
      <alignment horizontal="center" vertical="center" wrapText="1"/>
      <protection locked="0"/>
    </xf>
    <xf numFmtId="164" fontId="86" fillId="0" borderId="0" xfId="60" applyNumberFormat="1" applyFont="1" applyFill="1" applyProtection="1">
      <alignment/>
      <protection/>
    </xf>
    <xf numFmtId="0" fontId="86" fillId="0" borderId="0" xfId="60" applyFont="1" applyFill="1" applyProtection="1">
      <alignment/>
      <protection/>
    </xf>
    <xf numFmtId="164" fontId="5" fillId="0" borderId="0" xfId="0" applyNumberFormat="1" applyFont="1" applyFill="1" applyAlignment="1" applyProtection="1">
      <alignment horizontal="right"/>
      <protection locked="0"/>
    </xf>
    <xf numFmtId="164" fontId="7" fillId="0" borderId="68" xfId="0" applyNumberFormat="1" applyFont="1" applyFill="1" applyBorder="1" applyAlignment="1" applyProtection="1">
      <alignment horizontal="center" vertical="center"/>
      <protection locked="0"/>
    </xf>
    <xf numFmtId="164" fontId="7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62" applyFill="1" applyProtection="1">
      <alignment/>
      <protection locked="0"/>
    </xf>
    <xf numFmtId="0" fontId="27" fillId="0" borderId="0" xfId="62" applyFont="1" applyFill="1" applyProtection="1">
      <alignment/>
      <protection locked="0"/>
    </xf>
    <xf numFmtId="0" fontId="22" fillId="0" borderId="0" xfId="62" applyFill="1" applyAlignment="1" applyProtection="1">
      <alignment horizontal="center"/>
      <protection locked="0"/>
    </xf>
    <xf numFmtId="0" fontId="20" fillId="0" borderId="23" xfId="61" applyFont="1" applyFill="1" applyBorder="1" applyAlignment="1" applyProtection="1">
      <alignment horizontal="center" vertical="center" textRotation="90"/>
      <protection locked="0"/>
    </xf>
    <xf numFmtId="0" fontId="16" fillId="0" borderId="22" xfId="62" applyFont="1" applyFill="1" applyBorder="1" applyAlignment="1" applyProtection="1">
      <alignment horizontal="center" vertical="center"/>
      <protection locked="0"/>
    </xf>
    <xf numFmtId="0" fontId="16" fillId="0" borderId="23" xfId="62" applyFont="1" applyFill="1" applyBorder="1" applyAlignment="1" applyProtection="1">
      <alignment horizontal="center" vertical="center" wrapText="1"/>
      <protection locked="0"/>
    </xf>
    <xf numFmtId="0" fontId="16" fillId="0" borderId="77" xfId="62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2" fillId="0" borderId="21" xfId="0" applyFont="1" applyBorder="1" applyAlignment="1" applyProtection="1">
      <alignment horizontal="center" vertical="center" wrapText="1"/>
      <protection locked="0"/>
    </xf>
    <xf numFmtId="0" fontId="32" fillId="0" borderId="24" xfId="0" applyFont="1" applyBorder="1" applyAlignment="1" applyProtection="1">
      <alignment horizontal="center" vertical="center" wrapText="1"/>
      <protection locked="0"/>
    </xf>
    <xf numFmtId="0" fontId="34" fillId="0" borderId="18" xfId="0" applyFont="1" applyBorder="1" applyAlignment="1" applyProtection="1">
      <alignment horizontal="center" vertical="top" wrapText="1"/>
      <protection/>
    </xf>
    <xf numFmtId="0" fontId="34" fillId="0" borderId="17" xfId="0" applyFont="1" applyBorder="1" applyAlignment="1" applyProtection="1">
      <alignment horizontal="center" vertical="top" wrapText="1"/>
      <protection/>
    </xf>
    <xf numFmtId="0" fontId="34" fillId="0" borderId="28" xfId="0" applyFont="1" applyBorder="1" applyAlignment="1" applyProtection="1">
      <alignment horizontal="center" vertical="top" wrapText="1"/>
      <protection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88" fillId="0" borderId="0" xfId="0" applyFont="1" applyAlignment="1">
      <alignment/>
    </xf>
    <xf numFmtId="164" fontId="37" fillId="0" borderId="48" xfId="0" applyNumberFormat="1" applyFont="1" applyFill="1" applyBorder="1" applyAlignment="1" applyProtection="1">
      <alignment horizontal="center" vertical="center" wrapText="1"/>
      <protection/>
    </xf>
    <xf numFmtId="0" fontId="23" fillId="0" borderId="46" xfId="0" applyFont="1" applyBorder="1" applyAlignment="1" applyProtection="1">
      <alignment horizontal="left" wrapText="1" indent="1"/>
      <protection/>
    </xf>
    <xf numFmtId="164" fontId="0" fillId="0" borderId="11" xfId="0" applyNumberFormat="1" applyFont="1" applyFill="1" applyBorder="1" applyAlignment="1" applyProtection="1">
      <alignment vertical="top" wrapText="1"/>
      <protection locked="0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Fill="1" applyBorder="1" applyAlignment="1" applyProtection="1">
      <alignment vertical="top" wrapText="1"/>
      <protection/>
    </xf>
    <xf numFmtId="164" fontId="41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62" applyFont="1" applyFill="1" applyBorder="1" applyAlignment="1" applyProtection="1">
      <alignment/>
      <protection locked="0"/>
    </xf>
    <xf numFmtId="0" fontId="28" fillId="0" borderId="0" xfId="62" applyFont="1" applyFill="1" applyBorder="1" applyAlignment="1" applyProtection="1">
      <alignment horizontal="right"/>
      <protection locked="0"/>
    </xf>
    <xf numFmtId="0" fontId="42" fillId="7" borderId="11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3" fontId="43" fillId="0" borderId="11" xfId="0" applyNumberFormat="1" applyFont="1" applyBorder="1" applyAlignment="1">
      <alignment horizontal="right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 vertical="top" wrapText="1"/>
    </xf>
    <xf numFmtId="3" fontId="44" fillId="0" borderId="11" xfId="0" applyNumberFormat="1" applyFont="1" applyBorder="1" applyAlignment="1">
      <alignment horizontal="right" vertical="top" wrapText="1"/>
    </xf>
    <xf numFmtId="0" fontId="44" fillId="7" borderId="11" xfId="0" applyFont="1" applyFill="1" applyBorder="1" applyAlignment="1">
      <alignment horizontal="center" vertical="top" wrapText="1"/>
    </xf>
    <xf numFmtId="0" fontId="44" fillId="7" borderId="11" xfId="0" applyFont="1" applyFill="1" applyBorder="1" applyAlignment="1">
      <alignment horizontal="left" vertical="top" wrapText="1"/>
    </xf>
    <xf numFmtId="3" fontId="44" fillId="7" borderId="11" xfId="0" applyNumberFormat="1" applyFont="1" applyFill="1" applyBorder="1" applyAlignment="1">
      <alignment horizontal="right" vertical="top" wrapText="1"/>
    </xf>
    <xf numFmtId="0" fontId="44" fillId="4" borderId="11" xfId="0" applyFont="1" applyFill="1" applyBorder="1" applyAlignment="1">
      <alignment horizontal="center" vertical="top" wrapText="1"/>
    </xf>
    <xf numFmtId="0" fontId="44" fillId="4" borderId="11" xfId="0" applyFont="1" applyFill="1" applyBorder="1" applyAlignment="1">
      <alignment horizontal="left" vertical="top" wrapText="1"/>
    </xf>
    <xf numFmtId="3" fontId="44" fillId="4" borderId="11" xfId="0" applyNumberFormat="1" applyFont="1" applyFill="1" applyBorder="1" applyAlignment="1">
      <alignment horizontal="right" vertical="top" wrapText="1"/>
    </xf>
    <xf numFmtId="164" fontId="0" fillId="0" borderId="11" xfId="0" applyNumberForma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13" fillId="33" borderId="11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ill="1" applyAlignment="1" applyProtection="1">
      <alignment horizontal="center" vertical="center"/>
      <protection locked="0"/>
    </xf>
    <xf numFmtId="0" fontId="40" fillId="0" borderId="0" xfId="0" applyFont="1" applyAlignment="1">
      <alignment horizontal="center"/>
    </xf>
    <xf numFmtId="0" fontId="6" fillId="35" borderId="0" xfId="0" applyFont="1" applyFill="1" applyAlignment="1" applyProtection="1">
      <alignment horizontal="center"/>
      <protection locked="0"/>
    </xf>
    <xf numFmtId="0" fontId="4" fillId="35" borderId="0" xfId="0" applyFont="1" applyFill="1" applyAlignment="1" applyProtection="1">
      <alignment horizontal="center"/>
      <protection locked="0"/>
    </xf>
    <xf numFmtId="164" fontId="20" fillId="0" borderId="29" xfId="60" applyNumberFormat="1" applyFont="1" applyFill="1" applyBorder="1" applyAlignment="1" applyProtection="1">
      <alignment horizontal="left"/>
      <protection/>
    </xf>
    <xf numFmtId="0" fontId="7" fillId="0" borderId="19" xfId="60" applyFont="1" applyFill="1" applyBorder="1" applyAlignment="1" applyProtection="1">
      <alignment horizontal="center" vertical="center" wrapText="1"/>
      <protection locked="0"/>
    </xf>
    <xf numFmtId="0" fontId="7" fillId="0" borderId="67" xfId="60" applyFont="1" applyFill="1" applyBorder="1" applyAlignment="1" applyProtection="1">
      <alignment horizontal="center" vertical="center" wrapText="1"/>
      <protection locked="0"/>
    </xf>
    <xf numFmtId="0" fontId="7" fillId="0" borderId="13" xfId="60" applyFont="1" applyFill="1" applyBorder="1" applyAlignment="1" applyProtection="1">
      <alignment horizontal="center" vertical="center" wrapText="1"/>
      <protection locked="0"/>
    </xf>
    <xf numFmtId="0" fontId="7" fillId="0" borderId="36" xfId="60" applyFont="1" applyFill="1" applyBorder="1" applyAlignment="1" applyProtection="1">
      <alignment horizontal="center" vertical="center" wrapText="1"/>
      <protection locked="0"/>
    </xf>
    <xf numFmtId="164" fontId="7" fillId="0" borderId="13" xfId="60" applyNumberFormat="1" applyFont="1" applyFill="1" applyBorder="1" applyAlignment="1" applyProtection="1">
      <alignment horizontal="center" vertical="center"/>
      <protection locked="0"/>
    </xf>
    <xf numFmtId="164" fontId="7" fillId="0" borderId="70" xfId="60" applyNumberFormat="1" applyFont="1" applyFill="1" applyBorder="1" applyAlignment="1" applyProtection="1">
      <alignment horizontal="center" vertical="center"/>
      <protection locked="0"/>
    </xf>
    <xf numFmtId="0" fontId="9" fillId="0" borderId="0" xfId="6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2" fillId="0" borderId="0" xfId="6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9" xfId="60" applyFont="1" applyFill="1" applyBorder="1" applyAlignment="1" applyProtection="1">
      <alignment horizontal="center" vertical="center" wrapText="1"/>
      <protection/>
    </xf>
    <xf numFmtId="0" fontId="7" fillId="0" borderId="67" xfId="60" applyFont="1" applyFill="1" applyBorder="1" applyAlignment="1" applyProtection="1">
      <alignment horizontal="center" vertical="center" wrapText="1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36" xfId="60" applyFont="1" applyFill="1" applyBorder="1" applyAlignment="1" applyProtection="1">
      <alignment horizontal="center" vertical="center" wrapText="1"/>
      <protection/>
    </xf>
    <xf numFmtId="164" fontId="7" fillId="0" borderId="13" xfId="60" applyNumberFormat="1" applyFont="1" applyFill="1" applyBorder="1" applyAlignment="1" applyProtection="1">
      <alignment horizontal="center" vertical="center"/>
      <protection/>
    </xf>
    <xf numFmtId="164" fontId="7" fillId="0" borderId="70" xfId="60" applyNumberFormat="1" applyFont="1" applyFill="1" applyBorder="1" applyAlignment="1" applyProtection="1">
      <alignment horizontal="center" vertical="center"/>
      <protection/>
    </xf>
    <xf numFmtId="164" fontId="6" fillId="0" borderId="0" xfId="60" applyNumberFormat="1" applyFont="1" applyFill="1" applyBorder="1" applyAlignment="1" applyProtection="1">
      <alignment horizontal="center" vertical="center"/>
      <protection locked="0"/>
    </xf>
    <xf numFmtId="164" fontId="20" fillId="0" borderId="29" xfId="60" applyNumberFormat="1" applyFont="1" applyFill="1" applyBorder="1" applyAlignment="1" applyProtection="1">
      <alignment horizontal="left" vertical="center"/>
      <protection locked="0"/>
    </xf>
    <xf numFmtId="164" fontId="6" fillId="0" borderId="0" xfId="6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0" xfId="0" applyNumberFormat="1" applyFont="1" applyFill="1" applyAlignment="1" applyProtection="1">
      <alignment horizontal="center" vertical="center" wrapText="1"/>
      <protection locked="0"/>
    </xf>
    <xf numFmtId="164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0" fontId="6" fillId="0" borderId="0" xfId="0" applyFon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7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171" fontId="21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textRotation="180"/>
      <protection locked="0"/>
    </xf>
    <xf numFmtId="164" fontId="3" fillId="0" borderId="41" xfId="0" applyNumberFormat="1" applyFont="1" applyFill="1" applyBorder="1" applyAlignment="1">
      <alignment horizontal="left" vertical="center" wrapText="1" indent="2"/>
    </xf>
    <xf numFmtId="164" fontId="3" fillId="0" borderId="62" xfId="0" applyNumberFormat="1" applyFont="1" applyFill="1" applyBorder="1" applyAlignment="1">
      <alignment horizontal="left" vertical="center" wrapText="1" indent="2"/>
    </xf>
    <xf numFmtId="164" fontId="5" fillId="0" borderId="29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left" vertical="center" wrapText="1"/>
      <protection locked="0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78" xfId="0" applyNumberFormat="1" applyFill="1" applyBorder="1" applyAlignment="1" applyProtection="1">
      <alignment horizontal="left" vertical="center" wrapText="1"/>
      <protection locked="0"/>
    </xf>
    <xf numFmtId="164" fontId="13" fillId="0" borderId="33" xfId="0" applyNumberFormat="1" applyFont="1" applyFill="1" applyBorder="1" applyAlignment="1" applyProtection="1">
      <alignment horizontal="center" vertical="center"/>
      <protection locked="0"/>
    </xf>
    <xf numFmtId="164" fontId="3" fillId="0" borderId="41" xfId="0" applyNumberFormat="1" applyFont="1" applyFill="1" applyBorder="1" applyAlignment="1">
      <alignment horizontal="center" vertical="center" wrapText="1"/>
    </xf>
    <xf numFmtId="164" fontId="3" fillId="0" borderId="62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79" xfId="0" applyNumberFormat="1" applyFont="1" applyFill="1" applyBorder="1" applyAlignment="1" applyProtection="1">
      <alignment horizontal="center" vertical="center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 locked="0"/>
    </xf>
    <xf numFmtId="164" fontId="7" fillId="0" borderId="73" xfId="0" applyNumberFormat="1" applyFont="1" applyFill="1" applyBorder="1" applyAlignment="1" applyProtection="1">
      <alignment horizontal="center" vertical="center"/>
      <protection locked="0"/>
    </xf>
    <xf numFmtId="164" fontId="0" fillId="0" borderId="38" xfId="0" applyNumberFormat="1" applyFill="1" applyBorder="1" applyAlignment="1" applyProtection="1">
      <alignment horizontal="left" vertical="center" wrapText="1"/>
      <protection locked="0"/>
    </xf>
    <xf numFmtId="164" fontId="0" fillId="0" borderId="80" xfId="0" applyNumberFormat="1" applyFill="1" applyBorder="1" applyAlignment="1" applyProtection="1">
      <alignment horizontal="left" vertical="center" wrapText="1"/>
      <protection locked="0"/>
    </xf>
    <xf numFmtId="164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 locked="0"/>
    </xf>
    <xf numFmtId="0" fontId="6" fillId="0" borderId="80" xfId="0" applyFont="1" applyFill="1" applyBorder="1" applyAlignment="1" applyProtection="1">
      <alignment horizontal="center" vertical="center" wrapText="1"/>
      <protection locked="0"/>
    </xf>
    <xf numFmtId="0" fontId="6" fillId="0" borderId="82" xfId="0" applyFont="1" applyFill="1" applyBorder="1" applyAlignment="1" applyProtection="1">
      <alignment horizontal="center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78" xfId="0" applyFont="1" applyFill="1" applyBorder="1" applyAlignment="1" applyProtection="1">
      <alignment horizontal="center" vertical="center"/>
      <protection locked="0"/>
    </xf>
    <xf numFmtId="0" fontId="7" fillId="0" borderId="83" xfId="0" applyFont="1" applyFill="1" applyBorder="1" applyAlignment="1" applyProtection="1">
      <alignment horizontal="center" vertical="center"/>
      <protection locked="0"/>
    </xf>
    <xf numFmtId="0" fontId="39" fillId="0" borderId="29" xfId="0" applyFont="1" applyBorder="1" applyAlignment="1" applyProtection="1">
      <alignment horizontal="right" vertical="top"/>
      <protection locked="0"/>
    </xf>
    <xf numFmtId="0" fontId="0" fillId="0" borderId="29" xfId="0" applyBorder="1" applyAlignment="1">
      <alignment/>
    </xf>
    <xf numFmtId="0" fontId="6" fillId="0" borderId="81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left" vertical="center" wrapText="1" indent="1"/>
      <protection/>
    </xf>
    <xf numFmtId="0" fontId="7" fillId="0" borderId="46" xfId="0" applyFont="1" applyFill="1" applyBorder="1" applyAlignment="1" applyProtection="1">
      <alignment horizontal="left" vertical="center" wrapText="1" indent="1"/>
      <protection/>
    </xf>
    <xf numFmtId="0" fontId="9" fillId="0" borderId="0" xfId="0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 locked="0"/>
    </xf>
    <xf numFmtId="164" fontId="9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72" xfId="0" applyNumberFormat="1" applyFont="1" applyFill="1" applyBorder="1" applyAlignment="1" applyProtection="1">
      <alignment horizontal="center" vertical="center"/>
      <protection locked="0"/>
    </xf>
    <xf numFmtId="164" fontId="7" fillId="0" borderId="74" xfId="0" applyNumberFormat="1" applyFont="1" applyFill="1" applyBorder="1" applyAlignment="1" applyProtection="1">
      <alignment horizontal="center" vertical="center"/>
      <protection locked="0"/>
    </xf>
    <xf numFmtId="164" fontId="7" fillId="0" borderId="38" xfId="0" applyNumberFormat="1" applyFont="1" applyFill="1" applyBorder="1" applyAlignment="1" applyProtection="1">
      <alignment horizontal="center" vertical="center"/>
      <protection locked="0"/>
    </xf>
    <xf numFmtId="164" fontId="7" fillId="0" borderId="80" xfId="0" applyNumberFormat="1" applyFont="1" applyFill="1" applyBorder="1" applyAlignment="1" applyProtection="1">
      <alignment horizontal="center" vertical="center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 locked="0"/>
    </xf>
    <xf numFmtId="164" fontId="7" fillId="0" borderId="4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 applyProtection="1">
      <alignment horizontal="center" textRotation="180" wrapText="1"/>
      <protection locked="0"/>
    </xf>
    <xf numFmtId="0" fontId="5" fillId="0" borderId="29" xfId="0" applyFont="1" applyFill="1" applyBorder="1" applyAlignment="1">
      <alignment horizontal="right"/>
    </xf>
    <xf numFmtId="0" fontId="7" fillId="0" borderId="79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 applyProtection="1">
      <alignment horizontal="left" vertical="center"/>
      <protection/>
    </xf>
    <xf numFmtId="0" fontId="13" fillId="0" borderId="46" xfId="0" applyFont="1" applyFill="1" applyBorder="1" applyAlignment="1" applyProtection="1">
      <alignment horizontal="left" vertical="center"/>
      <protection/>
    </xf>
    <xf numFmtId="0" fontId="7" fillId="0" borderId="79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7" fillId="0" borderId="56" xfId="0" applyFont="1" applyFill="1" applyBorder="1" applyAlignment="1" applyProtection="1">
      <alignment horizontal="left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left" vertical="center"/>
      <protection/>
    </xf>
    <xf numFmtId="0" fontId="26" fillId="0" borderId="0" xfId="62" applyFont="1" applyFill="1" applyAlignment="1" applyProtection="1">
      <alignment horizontal="center" vertical="center" wrapText="1"/>
      <protection locked="0"/>
    </xf>
    <xf numFmtId="0" fontId="26" fillId="0" borderId="0" xfId="62" applyFont="1" applyFill="1" applyAlignment="1" applyProtection="1">
      <alignment horizontal="center" vertical="center"/>
      <protection locked="0"/>
    </xf>
    <xf numFmtId="0" fontId="16" fillId="0" borderId="41" xfId="62" applyFont="1" applyFill="1" applyBorder="1" applyAlignment="1">
      <alignment horizontal="left"/>
      <protection/>
    </xf>
    <xf numFmtId="0" fontId="16" fillId="0" borderId="46" xfId="62" applyFont="1" applyFill="1" applyBorder="1" applyAlignment="1">
      <alignment horizontal="left"/>
      <protection/>
    </xf>
    <xf numFmtId="3" fontId="22" fillId="0" borderId="0" xfId="62" applyNumberFormat="1" applyFont="1" applyFill="1" applyAlignment="1">
      <alignment horizontal="center"/>
      <protection/>
    </xf>
    <xf numFmtId="0" fontId="9" fillId="0" borderId="0" xfId="0" applyFont="1" applyAlignment="1" applyProtection="1">
      <alignment horizontal="center" textRotation="180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32" fillId="0" borderId="20" xfId="0" applyFont="1" applyBorder="1" applyAlignment="1" applyProtection="1">
      <alignment wrapText="1"/>
      <protection/>
    </xf>
    <xf numFmtId="0" fontId="32" fillId="0" borderId="21" xfId="0" applyFont="1" applyBorder="1" applyAlignment="1" applyProtection="1">
      <alignment wrapText="1"/>
      <protection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2.75"/>
  <cols>
    <col min="1" max="1" width="35.875" style="0" customWidth="1"/>
    <col min="2" max="2" width="16.125" style="0" customWidth="1"/>
    <col min="3" max="3" width="1.875" style="0" bestFit="1" customWidth="1"/>
    <col min="5" max="5" width="1.875" style="0" bestFit="1" customWidth="1"/>
    <col min="6" max="6" width="15.00390625" style="0" customWidth="1"/>
    <col min="7" max="7" width="12.375" style="0" customWidth="1"/>
    <col min="8" max="8" width="24.625" style="0" hidden="1" customWidth="1"/>
  </cols>
  <sheetData>
    <row r="1" spans="1:10" ht="18.75">
      <c r="A1" s="536" t="s">
        <v>340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2" ht="12.75">
      <c r="A2" s="507">
        <v>2020</v>
      </c>
      <c r="B2" s="507" t="s">
        <v>341</v>
      </c>
    </row>
    <row r="3" spans="1:8" ht="15.75">
      <c r="A3" s="537" t="s">
        <v>356</v>
      </c>
      <c r="B3" s="537"/>
      <c r="C3" s="537"/>
      <c r="D3" s="537"/>
      <c r="E3" s="537"/>
      <c r="F3" s="537"/>
      <c r="G3" s="537"/>
      <c r="H3" s="537"/>
    </row>
    <row r="6" ht="15">
      <c r="A6" s="503" t="s">
        <v>342</v>
      </c>
    </row>
    <row r="7" spans="1:10" ht="12.75">
      <c r="A7" s="504" t="s">
        <v>343</v>
      </c>
      <c r="B7" s="505" t="s">
        <v>344</v>
      </c>
      <c r="C7" s="335" t="s">
        <v>345</v>
      </c>
      <c r="D7" s="335">
        <v>2021</v>
      </c>
      <c r="E7" s="335" t="s">
        <v>346</v>
      </c>
      <c r="F7" s="505" t="s">
        <v>344</v>
      </c>
      <c r="G7" s="335" t="s">
        <v>347</v>
      </c>
      <c r="H7" s="335" t="s">
        <v>348</v>
      </c>
      <c r="I7" s="335"/>
      <c r="J7" s="335"/>
    </row>
    <row r="8" spans="1:10" ht="12.75">
      <c r="A8" s="31"/>
      <c r="B8" s="31"/>
      <c r="C8" s="31"/>
      <c r="D8" s="31"/>
      <c r="E8" s="31"/>
      <c r="F8" s="31"/>
      <c r="G8" s="31"/>
      <c r="H8" s="31"/>
      <c r="I8" s="31"/>
      <c r="J8" s="31"/>
    </row>
    <row r="11" spans="1:10" ht="14.25">
      <c r="A11" s="506" t="s">
        <v>349</v>
      </c>
      <c r="B11" s="538" t="s">
        <v>357</v>
      </c>
      <c r="C11" s="538"/>
      <c r="D11" s="538"/>
      <c r="E11" s="538"/>
      <c r="F11" s="538"/>
      <c r="G11" s="538"/>
      <c r="H11" s="538"/>
      <c r="I11" s="502"/>
      <c r="J11" s="502"/>
    </row>
  </sheetData>
  <sheetProtection/>
  <mergeCells count="3">
    <mergeCell ref="A1:J1"/>
    <mergeCell ref="A3:H3"/>
    <mergeCell ref="B11:H11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0"/>
  <sheetViews>
    <sheetView zoomScale="120" zoomScaleNormal="120" zoomScaleSheetLayoutView="145" workbookViewId="0" topLeftCell="A4">
      <selection activeCell="F4" sqref="F1:G16384"/>
    </sheetView>
  </sheetViews>
  <sheetFormatPr defaultColWidth="9.00390625" defaultRowHeight="12.75"/>
  <cols>
    <col min="1" max="1" width="7.875" style="274" customWidth="1"/>
    <col min="2" max="2" width="70.875" style="274" customWidth="1"/>
    <col min="3" max="3" width="13.875" style="263" customWidth="1"/>
    <col min="4" max="4" width="14.875" style="274" customWidth="1"/>
    <col min="5" max="5" width="13.875" style="274" customWidth="1"/>
    <col min="6" max="16384" width="9.375" style="262" customWidth="1"/>
  </cols>
  <sheetData>
    <row r="1" spans="1:5" ht="15.75">
      <c r="A1" s="546" t="str">
        <f>CONCATENATE("1. tájékoztató tábla"," ",ALAPADATOK!A7," ",ALAPADATOK!B7," ",ALAPADATOK!C7," ",ALAPADATOK!D7," ",ALAPADATOK!E7," ",ALAPADATOK!F7," ",ALAPADATOK!G7," ",ALAPADATOK!H7)</f>
        <v>1. tájékoztató tábla a … / 2021 ( … ) önkormányzati határozathoz</v>
      </c>
      <c r="B1" s="547"/>
      <c r="C1" s="547"/>
      <c r="D1" s="547"/>
      <c r="E1" s="547"/>
    </row>
    <row r="2" spans="1:5" ht="15.75">
      <c r="A2" s="548"/>
      <c r="B2" s="549"/>
      <c r="C2" s="549"/>
      <c r="D2" s="549"/>
      <c r="E2" s="549"/>
    </row>
    <row r="3" spans="1:5" ht="15.75">
      <c r="A3" s="550" t="str">
        <f>ALAPADATOK!A3</f>
        <v>Mikrotérségi Óvoda és Bölcsőde Intézmény-fenntartó Társulása</v>
      </c>
      <c r="B3" s="551"/>
      <c r="C3" s="551"/>
      <c r="D3" s="551"/>
      <c r="E3" s="551"/>
    </row>
    <row r="4" spans="1:5" ht="15.75">
      <c r="A4" s="550" t="str">
        <f>CONCATENATE(ALAPADATOK!A2,". ÉVI ZÁRSZÁMADÁSÁNAK PÉNZÜGYI MÉRLEGE")</f>
        <v>2020. ÉVI ZÁRSZÁMADÁSÁNAK PÉNZÜGYI MÉRLEGE</v>
      </c>
      <c r="B4" s="551"/>
      <c r="C4" s="551"/>
      <c r="D4" s="551"/>
      <c r="E4" s="551"/>
    </row>
    <row r="5" spans="1:5" ht="15.75">
      <c r="A5" s="431"/>
      <c r="B5" s="431"/>
      <c r="C5" s="432"/>
      <c r="D5" s="431"/>
      <c r="E5" s="431"/>
    </row>
    <row r="6" spans="1:5" ht="15.75" customHeight="1">
      <c r="A6" s="558" t="s">
        <v>1</v>
      </c>
      <c r="B6" s="558"/>
      <c r="C6" s="558"/>
      <c r="D6" s="558"/>
      <c r="E6" s="558"/>
    </row>
    <row r="7" spans="1:5" ht="15.75" customHeight="1" thickBot="1">
      <c r="A7" s="559" t="s">
        <v>83</v>
      </c>
      <c r="B7" s="559"/>
      <c r="C7" s="432"/>
      <c r="D7" s="433"/>
      <c r="E7" s="434" t="str">
        <f>'7. sz. mell'!G5</f>
        <v>Forintban!</v>
      </c>
    </row>
    <row r="8" spans="1:5" ht="37.5" customHeight="1" thickBot="1">
      <c r="A8" s="474" t="s">
        <v>49</v>
      </c>
      <c r="B8" s="475" t="s">
        <v>3</v>
      </c>
      <c r="C8" s="475" t="str">
        <f>+CONCATENATE(LEFT('1. sz. mell.'!C8,4)-1,". évi tény")</f>
        <v>2019. évi tény</v>
      </c>
      <c r="D8" s="476" t="str">
        <f>+CONCATENATE(LEFT('1. sz. mell.'!C8,4),". évi módosított ei.")</f>
        <v>2020. évi módosított ei.</v>
      </c>
      <c r="E8" s="477" t="str">
        <f>+CONCATENATE(LEFT('1. sz. mell.'!C8,4),". teljesítés")</f>
        <v>2020. teljesítés</v>
      </c>
    </row>
    <row r="9" spans="1:5" s="268" customFormat="1" ht="12" customHeight="1" thickBot="1">
      <c r="A9" s="22">
        <v>1</v>
      </c>
      <c r="B9" s="23">
        <v>2</v>
      </c>
      <c r="C9" s="23">
        <v>3</v>
      </c>
      <c r="D9" s="23">
        <v>4</v>
      </c>
      <c r="E9" s="149">
        <v>5</v>
      </c>
    </row>
    <row r="10" spans="1:5" s="269" customFormat="1" ht="12" customHeight="1" thickBot="1">
      <c r="A10" s="15" t="s">
        <v>4</v>
      </c>
      <c r="B10" s="16" t="s">
        <v>368</v>
      </c>
      <c r="C10" s="132">
        <f>+C11+C12+C13+C14+C15</f>
        <v>0</v>
      </c>
      <c r="D10" s="132">
        <f>+D11+D12+D13+D14+D15</f>
        <v>0</v>
      </c>
      <c r="E10" s="150">
        <f>+E11+E12+E13+E14+E15</f>
        <v>0</v>
      </c>
    </row>
    <row r="11" spans="1:5" s="269" customFormat="1" ht="12" customHeight="1">
      <c r="A11" s="12" t="s">
        <v>53</v>
      </c>
      <c r="B11" s="200" t="s">
        <v>367</v>
      </c>
      <c r="C11" s="134"/>
      <c r="D11" s="134"/>
      <c r="E11" s="152"/>
    </row>
    <row r="12" spans="1:5" s="269" customFormat="1" ht="12" customHeight="1">
      <c r="A12" s="11" t="s">
        <v>54</v>
      </c>
      <c r="B12" s="63" t="s">
        <v>180</v>
      </c>
      <c r="C12" s="133"/>
      <c r="D12" s="133"/>
      <c r="E12" s="154"/>
    </row>
    <row r="13" spans="1:5" s="269" customFormat="1" ht="12" customHeight="1">
      <c r="A13" s="11" t="s">
        <v>55</v>
      </c>
      <c r="B13" s="63" t="s">
        <v>181</v>
      </c>
      <c r="C13" s="133"/>
      <c r="D13" s="133"/>
      <c r="E13" s="154"/>
    </row>
    <row r="14" spans="1:5" s="269" customFormat="1" ht="12" customHeight="1">
      <c r="A14" s="11" t="s">
        <v>56</v>
      </c>
      <c r="B14" s="63" t="s">
        <v>182</v>
      </c>
      <c r="C14" s="133"/>
      <c r="D14" s="133"/>
      <c r="E14" s="154"/>
    </row>
    <row r="15" spans="1:5" s="269" customFormat="1" ht="12" customHeight="1" thickBot="1">
      <c r="A15" s="11" t="s">
        <v>82</v>
      </c>
      <c r="B15" s="63" t="s">
        <v>183</v>
      </c>
      <c r="C15" s="133"/>
      <c r="D15" s="133"/>
      <c r="E15" s="154"/>
    </row>
    <row r="16" spans="1:5" s="269" customFormat="1" ht="12" customHeight="1" thickBot="1">
      <c r="A16" s="15" t="s">
        <v>5</v>
      </c>
      <c r="B16" s="62" t="s">
        <v>152</v>
      </c>
      <c r="C16" s="159">
        <v>302455902</v>
      </c>
      <c r="D16" s="159">
        <v>312876605</v>
      </c>
      <c r="E16" s="160">
        <v>312876605</v>
      </c>
    </row>
    <row r="17" spans="1:5" s="269" customFormat="1" ht="12" customHeight="1" thickBot="1">
      <c r="A17" s="15" t="s">
        <v>6</v>
      </c>
      <c r="B17" s="16" t="s">
        <v>164</v>
      </c>
      <c r="C17" s="159">
        <v>3143072</v>
      </c>
      <c r="D17" s="159">
        <v>4626017</v>
      </c>
      <c r="E17" s="160">
        <v>4626017</v>
      </c>
    </row>
    <row r="18" spans="1:5" s="269" customFormat="1" ht="12" customHeight="1" thickBot="1">
      <c r="A18" s="15" t="s">
        <v>89</v>
      </c>
      <c r="B18" s="62" t="s">
        <v>184</v>
      </c>
      <c r="C18" s="205">
        <v>91580497</v>
      </c>
      <c r="D18" s="205">
        <v>76848245</v>
      </c>
      <c r="E18" s="204">
        <v>76780281</v>
      </c>
    </row>
    <row r="19" spans="1:5" s="269" customFormat="1" ht="12" customHeight="1" thickBot="1">
      <c r="A19" s="15" t="s">
        <v>8</v>
      </c>
      <c r="B19" s="62" t="s">
        <v>166</v>
      </c>
      <c r="C19" s="159"/>
      <c r="D19" s="159"/>
      <c r="E19" s="160"/>
    </row>
    <row r="20" spans="1:5" s="269" customFormat="1" ht="12" customHeight="1" thickBot="1">
      <c r="A20" s="15" t="s">
        <v>9</v>
      </c>
      <c r="B20" s="62" t="s">
        <v>153</v>
      </c>
      <c r="C20" s="159">
        <v>100000</v>
      </c>
      <c r="D20" s="159"/>
      <c r="E20" s="160"/>
    </row>
    <row r="21" spans="1:5" s="269" customFormat="1" ht="12" customHeight="1" thickBot="1">
      <c r="A21" s="15" t="s">
        <v>91</v>
      </c>
      <c r="B21" s="62" t="s">
        <v>185</v>
      </c>
      <c r="C21" s="159">
        <v>35000</v>
      </c>
      <c r="D21" s="159">
        <v>1373600</v>
      </c>
      <c r="E21" s="160">
        <v>1373600</v>
      </c>
    </row>
    <row r="22" spans="1:5" s="269" customFormat="1" ht="12" customHeight="1" thickBot="1">
      <c r="A22" s="15" t="s">
        <v>11</v>
      </c>
      <c r="B22" s="16" t="s">
        <v>186</v>
      </c>
      <c r="C22" s="137">
        <f>+C10+C16+C17+C18+C19+C20+C21</f>
        <v>397314471</v>
      </c>
      <c r="D22" s="137">
        <f>+D10+D16+D17+D18+D19+D20+D21</f>
        <v>395724467</v>
      </c>
      <c r="E22" s="157">
        <f>+E10+E16+E17+E18+E19+E20+E21</f>
        <v>395656503</v>
      </c>
    </row>
    <row r="23" spans="1:5" s="269" customFormat="1" ht="12" customHeight="1" thickBot="1">
      <c r="A23" s="15" t="s">
        <v>12</v>
      </c>
      <c r="B23" s="62" t="s">
        <v>187</v>
      </c>
      <c r="C23" s="132">
        <f>SUM(C24:C28)</f>
        <v>3962998</v>
      </c>
      <c r="D23" s="132">
        <f>SUM(D24:D28)</f>
        <v>11572436</v>
      </c>
      <c r="E23" s="150">
        <f>SUM(E24:E28)</f>
        <v>11572436</v>
      </c>
    </row>
    <row r="24" spans="1:5" s="269" customFormat="1" ht="12" customHeight="1">
      <c r="A24" s="11" t="s">
        <v>188</v>
      </c>
      <c r="B24" s="63" t="s">
        <v>189</v>
      </c>
      <c r="C24" s="136"/>
      <c r="D24" s="136"/>
      <c r="E24" s="158"/>
    </row>
    <row r="25" spans="1:5" s="269" customFormat="1" ht="12" customHeight="1">
      <c r="A25" s="11" t="s">
        <v>190</v>
      </c>
      <c r="B25" s="63" t="s">
        <v>191</v>
      </c>
      <c r="C25" s="136"/>
      <c r="D25" s="136"/>
      <c r="E25" s="158"/>
    </row>
    <row r="26" spans="1:5" s="269" customFormat="1" ht="12" customHeight="1">
      <c r="A26" s="11" t="s">
        <v>192</v>
      </c>
      <c r="B26" s="63" t="s">
        <v>193</v>
      </c>
      <c r="C26" s="136">
        <v>3509735</v>
      </c>
      <c r="D26" s="136">
        <v>11213590</v>
      </c>
      <c r="E26" s="158">
        <v>11213590</v>
      </c>
    </row>
    <row r="27" spans="1:5" s="269" customFormat="1" ht="12" customHeight="1">
      <c r="A27" s="11" t="s">
        <v>194</v>
      </c>
      <c r="B27" s="63" t="s">
        <v>195</v>
      </c>
      <c r="C27" s="136">
        <v>453263</v>
      </c>
      <c r="D27" s="136">
        <v>358846</v>
      </c>
      <c r="E27" s="158">
        <v>358846</v>
      </c>
    </row>
    <row r="28" spans="1:5" s="269" customFormat="1" ht="12" customHeight="1" thickBot="1">
      <c r="A28" s="11" t="s">
        <v>196</v>
      </c>
      <c r="B28" s="63" t="s">
        <v>150</v>
      </c>
      <c r="C28" s="136"/>
      <c r="D28" s="136"/>
      <c r="E28" s="158"/>
    </row>
    <row r="29" spans="1:5" s="269" customFormat="1" ht="12" customHeight="1" thickBot="1">
      <c r="A29" s="15" t="s">
        <v>13</v>
      </c>
      <c r="B29" s="62" t="s">
        <v>151</v>
      </c>
      <c r="C29" s="159"/>
      <c r="D29" s="159"/>
      <c r="E29" s="160"/>
    </row>
    <row r="30" spans="1:5" s="269" customFormat="1" ht="12" customHeight="1" thickBot="1">
      <c r="A30" s="15" t="s">
        <v>14</v>
      </c>
      <c r="B30" s="190" t="s">
        <v>197</v>
      </c>
      <c r="C30" s="137">
        <f>+C23+C29</f>
        <v>3962998</v>
      </c>
      <c r="D30" s="137">
        <f>+D23+D29</f>
        <v>11572436</v>
      </c>
      <c r="E30" s="157">
        <f>+E23+E29</f>
        <v>11572436</v>
      </c>
    </row>
    <row r="31" spans="1:5" s="269" customFormat="1" ht="12" customHeight="1" thickBot="1">
      <c r="A31" s="15" t="s">
        <v>15</v>
      </c>
      <c r="B31" s="191" t="s">
        <v>198</v>
      </c>
      <c r="C31" s="137">
        <f>+C22+C30</f>
        <v>401277469</v>
      </c>
      <c r="D31" s="137">
        <f>+D22+D30</f>
        <v>407296903</v>
      </c>
      <c r="E31" s="157">
        <f>+E22+E30</f>
        <v>407228939</v>
      </c>
    </row>
    <row r="32" spans="1:5" s="269" customFormat="1" ht="12" customHeight="1">
      <c r="A32" s="163"/>
      <c r="B32" s="164"/>
      <c r="C32" s="165"/>
      <c r="D32" s="270"/>
      <c r="E32" s="271"/>
    </row>
    <row r="33" spans="1:5" s="269" customFormat="1" ht="12" customHeight="1">
      <c r="A33" s="560" t="s">
        <v>32</v>
      </c>
      <c r="B33" s="560"/>
      <c r="C33" s="560"/>
      <c r="D33" s="560"/>
      <c r="E33" s="560"/>
    </row>
    <row r="34" spans="1:5" s="269" customFormat="1" ht="12" customHeight="1" thickBot="1">
      <c r="A34" s="539" t="s">
        <v>84</v>
      </c>
      <c r="B34" s="539"/>
      <c r="C34" s="263"/>
      <c r="D34" s="148"/>
      <c r="E34" s="66" t="str">
        <f>E7</f>
        <v>Forintban!</v>
      </c>
    </row>
    <row r="35" spans="1:5" s="269" customFormat="1" ht="32.25" customHeight="1" thickBot="1">
      <c r="A35" s="264" t="s">
        <v>2</v>
      </c>
      <c r="B35" s="265" t="s">
        <v>258</v>
      </c>
      <c r="C35" s="265" t="str">
        <f>+C8</f>
        <v>2019. évi tény</v>
      </c>
      <c r="D35" s="266" t="str">
        <f>+D8</f>
        <v>2020. évi módosított ei.</v>
      </c>
      <c r="E35" s="267" t="str">
        <f>+E8</f>
        <v>2020. teljesítés</v>
      </c>
    </row>
    <row r="36" spans="1:5" s="269" customFormat="1" ht="12" customHeight="1" thickBot="1">
      <c r="A36" s="22">
        <v>1</v>
      </c>
      <c r="B36" s="23">
        <v>2</v>
      </c>
      <c r="C36" s="23">
        <v>3</v>
      </c>
      <c r="D36" s="23">
        <v>4</v>
      </c>
      <c r="E36" s="24">
        <v>5</v>
      </c>
    </row>
    <row r="37" spans="1:5" s="269" customFormat="1" ht="15" customHeight="1" thickBot="1">
      <c r="A37" s="17" t="s">
        <v>4</v>
      </c>
      <c r="B37" s="21" t="s">
        <v>221</v>
      </c>
      <c r="C37" s="131">
        <f>SUM(C38:C43)</f>
        <v>386837721</v>
      </c>
      <c r="D37" s="131">
        <f>SUM(D38:D43)</f>
        <v>401627062</v>
      </c>
      <c r="E37" s="196">
        <f>SUM(E38:E43)</f>
        <v>383293220</v>
      </c>
    </row>
    <row r="38" spans="1:5" s="269" customFormat="1" ht="12.75" customHeight="1">
      <c r="A38" s="13" t="s">
        <v>53</v>
      </c>
      <c r="B38" s="7" t="s">
        <v>33</v>
      </c>
      <c r="C38" s="198">
        <v>204412585</v>
      </c>
      <c r="D38" s="198">
        <v>214593247</v>
      </c>
      <c r="E38" s="197">
        <v>214106867</v>
      </c>
    </row>
    <row r="39" spans="1:5" ht="12" customHeight="1">
      <c r="A39" s="11" t="s">
        <v>54</v>
      </c>
      <c r="B39" s="5" t="s">
        <v>92</v>
      </c>
      <c r="C39" s="133">
        <v>37950163</v>
      </c>
      <c r="D39" s="133">
        <v>35814883</v>
      </c>
      <c r="E39" s="154">
        <v>35753032</v>
      </c>
    </row>
    <row r="40" spans="1:5" ht="12" customHeight="1">
      <c r="A40" s="11" t="s">
        <v>55</v>
      </c>
      <c r="B40" s="5" t="s">
        <v>75</v>
      </c>
      <c r="C40" s="135">
        <v>135062417</v>
      </c>
      <c r="D40" s="135">
        <v>118706345</v>
      </c>
      <c r="E40" s="156">
        <v>117567037</v>
      </c>
    </row>
    <row r="41" spans="1:5" s="268" customFormat="1" ht="12" customHeight="1">
      <c r="A41" s="11" t="s">
        <v>56</v>
      </c>
      <c r="B41" s="8" t="s">
        <v>93</v>
      </c>
      <c r="C41" s="135"/>
      <c r="D41" s="135"/>
      <c r="E41" s="156"/>
    </row>
    <row r="42" spans="1:5" s="268" customFormat="1" ht="12" customHeight="1">
      <c r="A42" s="11" t="s">
        <v>82</v>
      </c>
      <c r="B42" s="8" t="s">
        <v>94</v>
      </c>
      <c r="C42" s="135">
        <v>9412556</v>
      </c>
      <c r="D42" s="135">
        <v>15866284</v>
      </c>
      <c r="E42" s="156">
        <v>15866284</v>
      </c>
    </row>
    <row r="43" spans="1:5" s="268" customFormat="1" ht="12" customHeight="1">
      <c r="A43" s="11" t="s">
        <v>57</v>
      </c>
      <c r="B43" s="8" t="s">
        <v>34</v>
      </c>
      <c r="C43" s="135"/>
      <c r="D43" s="135">
        <f>D44+D45</f>
        <v>16646303</v>
      </c>
      <c r="E43" s="156"/>
    </row>
    <row r="44" spans="1:5" s="268" customFormat="1" ht="12" customHeight="1">
      <c r="A44" s="11" t="s">
        <v>58</v>
      </c>
      <c r="B44" s="5" t="s">
        <v>223</v>
      </c>
      <c r="C44" s="135"/>
      <c r="D44" s="135"/>
      <c r="E44" s="156"/>
    </row>
    <row r="45" spans="1:5" ht="12" customHeight="1" thickBot="1">
      <c r="A45" s="11" t="s">
        <v>64</v>
      </c>
      <c r="B45" s="14" t="s">
        <v>224</v>
      </c>
      <c r="C45" s="135"/>
      <c r="D45" s="135">
        <v>16646303</v>
      </c>
      <c r="E45" s="156"/>
    </row>
    <row r="46" spans="1:5" ht="12" customHeight="1" thickBot="1">
      <c r="A46" s="15" t="s">
        <v>5</v>
      </c>
      <c r="B46" s="20" t="s">
        <v>199</v>
      </c>
      <c r="C46" s="132">
        <f>+C47+C48+C49</f>
        <v>2867312</v>
      </c>
      <c r="D46" s="132">
        <f>+D47+D48+D49</f>
        <v>5669841</v>
      </c>
      <c r="E46" s="150">
        <f>+E47+E48+E49</f>
        <v>5669010</v>
      </c>
    </row>
    <row r="47" spans="1:5" ht="12" customHeight="1">
      <c r="A47" s="12" t="s">
        <v>59</v>
      </c>
      <c r="B47" s="5" t="s">
        <v>105</v>
      </c>
      <c r="C47" s="134">
        <v>2867312</v>
      </c>
      <c r="D47" s="134">
        <v>4857600</v>
      </c>
      <c r="E47" s="152">
        <v>4856769</v>
      </c>
    </row>
    <row r="48" spans="1:5" ht="12" customHeight="1">
      <c r="A48" s="12" t="s">
        <v>60</v>
      </c>
      <c r="B48" s="9" t="s">
        <v>95</v>
      </c>
      <c r="C48" s="133"/>
      <c r="D48" s="133">
        <v>812241</v>
      </c>
      <c r="E48" s="154">
        <v>812241</v>
      </c>
    </row>
    <row r="49" spans="1:5" ht="12" customHeight="1" thickBot="1">
      <c r="A49" s="12" t="s">
        <v>61</v>
      </c>
      <c r="B49" s="64" t="s">
        <v>106</v>
      </c>
      <c r="C49" s="133"/>
      <c r="D49" s="133"/>
      <c r="E49" s="154"/>
    </row>
    <row r="50" spans="1:5" ht="12" customHeight="1" thickBot="1">
      <c r="A50" s="15" t="s">
        <v>6</v>
      </c>
      <c r="B50" s="50" t="s">
        <v>259</v>
      </c>
      <c r="C50" s="132">
        <f>+C37+C46</f>
        <v>389705033</v>
      </c>
      <c r="D50" s="132">
        <f>+D37+D46</f>
        <v>407296903</v>
      </c>
      <c r="E50" s="150">
        <f>+E37+E46</f>
        <v>388962230</v>
      </c>
    </row>
    <row r="51" spans="1:5" ht="12" customHeight="1" thickBot="1">
      <c r="A51" s="15" t="s">
        <v>7</v>
      </c>
      <c r="B51" s="50" t="s">
        <v>260</v>
      </c>
      <c r="C51" s="132">
        <f>C52+C53+C54</f>
        <v>0</v>
      </c>
      <c r="D51" s="132">
        <f>D52+D53+D54</f>
        <v>0</v>
      </c>
      <c r="E51" s="150">
        <f>E52+E53+E54</f>
        <v>0</v>
      </c>
    </row>
    <row r="52" spans="1:5" ht="12" customHeight="1">
      <c r="A52" s="12" t="s">
        <v>136</v>
      </c>
      <c r="B52" s="6" t="s">
        <v>200</v>
      </c>
      <c r="C52" s="133"/>
      <c r="D52" s="133"/>
      <c r="E52" s="154"/>
    </row>
    <row r="53" spans="1:5" ht="12" customHeight="1">
      <c r="A53" s="11" t="s">
        <v>137</v>
      </c>
      <c r="B53" s="5" t="s">
        <v>201</v>
      </c>
      <c r="C53" s="135"/>
      <c r="D53" s="135"/>
      <c r="E53" s="156"/>
    </row>
    <row r="54" spans="1:5" ht="12" customHeight="1" thickBot="1">
      <c r="A54" s="10" t="s">
        <v>138</v>
      </c>
      <c r="B54" s="4" t="s">
        <v>235</v>
      </c>
      <c r="C54" s="135"/>
      <c r="D54" s="135"/>
      <c r="E54" s="156"/>
    </row>
    <row r="55" spans="1:5" ht="12" customHeight="1" thickBot="1">
      <c r="A55" s="15" t="s">
        <v>8</v>
      </c>
      <c r="B55" s="190" t="s">
        <v>230</v>
      </c>
      <c r="C55" s="272">
        <f>+C50+C51</f>
        <v>389705033</v>
      </c>
      <c r="D55" s="272">
        <f>+D50+D51</f>
        <v>407296903</v>
      </c>
      <c r="E55" s="273">
        <f>+E50+E51</f>
        <v>388962230</v>
      </c>
    </row>
    <row r="56" spans="3:4" ht="12" customHeight="1">
      <c r="C56" s="274"/>
      <c r="D56" s="478">
        <f>D31-D55</f>
        <v>0</v>
      </c>
    </row>
    <row r="57" spans="3:4" ht="12" customHeight="1">
      <c r="C57" s="274"/>
      <c r="D57" s="479"/>
    </row>
    <row r="58" spans="3:4" ht="12" customHeight="1">
      <c r="C58" s="274"/>
      <c r="D58" s="479"/>
    </row>
    <row r="59" ht="12" customHeight="1">
      <c r="C59" s="274"/>
    </row>
    <row r="60" spans="3:5" ht="15" customHeight="1">
      <c r="C60" s="275"/>
      <c r="D60" s="275"/>
      <c r="E60" s="275"/>
    </row>
    <row r="61" s="269" customFormat="1" ht="12.75" customHeight="1"/>
    <row r="62" ht="15.75">
      <c r="C62" s="274"/>
    </row>
    <row r="63" ht="15.75">
      <c r="C63" s="274"/>
    </row>
    <row r="64" ht="15.75">
      <c r="C64" s="274"/>
    </row>
    <row r="65" ht="16.5" customHeight="1">
      <c r="C65" s="274"/>
    </row>
    <row r="66" ht="15.75">
      <c r="C66" s="274"/>
    </row>
    <row r="67" ht="15.75">
      <c r="C67" s="274"/>
    </row>
    <row r="68" ht="15.75">
      <c r="C68" s="274"/>
    </row>
    <row r="69" ht="15.75">
      <c r="C69" s="274"/>
    </row>
    <row r="70" ht="15.75">
      <c r="C70" s="274"/>
    </row>
    <row r="71" s="274" customFormat="1" ht="15.75"/>
    <row r="72" s="274" customFormat="1" ht="15.75"/>
    <row r="73" s="274" customFormat="1" ht="15.75"/>
    <row r="74" s="274" customFormat="1" ht="15.75"/>
  </sheetData>
  <sheetProtection/>
  <mergeCells count="8">
    <mergeCell ref="A6:E6"/>
    <mergeCell ref="A7:B7"/>
    <mergeCell ref="A33:E33"/>
    <mergeCell ref="A34:B34"/>
    <mergeCell ref="A1:E1"/>
    <mergeCell ref="A2:E2"/>
    <mergeCell ref="A3:E3"/>
    <mergeCell ref="A4:E4"/>
  </mergeCells>
  <printOptions horizontalCentered="1"/>
  <pageMargins left="0.5905511811023623" right="0.5905511811023623" top="0.8661417322834646" bottom="0.8661417322834646" header="0.5905511811023623" footer="0.5905511811023623"/>
  <pageSetup fitToHeight="2" fitToWidth="3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="120" zoomScaleNormal="120" workbookViewId="0" topLeftCell="A1">
      <selection activeCell="P11" sqref="P11"/>
    </sheetView>
  </sheetViews>
  <sheetFormatPr defaultColWidth="9.00390625" defaultRowHeight="12.75"/>
  <cols>
    <col min="1" max="1" width="6.875" style="52" customWidth="1"/>
    <col min="2" max="2" width="42.875" style="36" customWidth="1"/>
    <col min="3" max="3" width="10.875" style="36" customWidth="1"/>
    <col min="4" max="10" width="12.875" style="36" customWidth="1"/>
    <col min="11" max="11" width="4.375" style="36" customWidth="1"/>
    <col min="12" max="16384" width="9.375" style="36" customWidth="1"/>
  </cols>
  <sheetData>
    <row r="1" spans="1:11" ht="27.75" customHeight="1">
      <c r="A1" s="620" t="s">
        <v>261</v>
      </c>
      <c r="B1" s="620"/>
      <c r="C1" s="620"/>
      <c r="D1" s="620"/>
      <c r="E1" s="620"/>
      <c r="F1" s="620"/>
      <c r="G1" s="620"/>
      <c r="H1" s="620"/>
      <c r="I1" s="620"/>
      <c r="J1" s="620"/>
      <c r="K1" s="621" t="str">
        <f>CONCATENATE("2. tájékoztató tábla"," ",ALAPADATOK!A7," ",ALAPADATOK!B7," ",ALAPADATOK!C7," ",ALAPADATOK!D7," ",ALAPADATOK!E7," ",ALAPADATOK!F7," ",ALAPADATOK!G7," ",ALAPADATOK!H7)</f>
        <v>2. tájékoztató tábla a … / 2021 ( … ) önkormányzati határozathoz</v>
      </c>
    </row>
    <row r="2" spans="1:11" ht="20.25" customHeight="1" thickBot="1">
      <c r="A2" s="440"/>
      <c r="B2" s="437"/>
      <c r="C2" s="437"/>
      <c r="D2" s="437"/>
      <c r="E2" s="437"/>
      <c r="F2" s="437"/>
      <c r="G2" s="437"/>
      <c r="H2" s="437"/>
      <c r="I2" s="437"/>
      <c r="J2" s="480" t="str">
        <f>'1. sz tájékoztató t.'!E7</f>
        <v>Forintban!</v>
      </c>
      <c r="K2" s="621"/>
    </row>
    <row r="3" spans="1:11" s="276" customFormat="1" ht="26.25" customHeight="1">
      <c r="A3" s="571" t="s">
        <v>49</v>
      </c>
      <c r="B3" s="623" t="s">
        <v>262</v>
      </c>
      <c r="C3" s="571" t="s">
        <v>263</v>
      </c>
      <c r="D3" s="571" t="str">
        <f>+CONCATENATE(LEFT('1. sz. mell.'!C8,4),". előtti teljesítés")</f>
        <v>2020. előtti teljesítés</v>
      </c>
      <c r="E3" s="571" t="str">
        <f>+CONCATENATE(LEFT('1. sz. mell.'!C8,4),". évi teljesítés")</f>
        <v>2020. évi teljesítés</v>
      </c>
      <c r="F3" s="625" t="s">
        <v>264</v>
      </c>
      <c r="G3" s="626"/>
      <c r="H3" s="626"/>
      <c r="I3" s="627"/>
      <c r="J3" s="623" t="s">
        <v>35</v>
      </c>
      <c r="K3" s="621"/>
    </row>
    <row r="4" spans="1:11" s="277" customFormat="1" ht="32.25" customHeight="1" thickBot="1">
      <c r="A4" s="622"/>
      <c r="B4" s="624"/>
      <c r="C4" s="624"/>
      <c r="D4" s="622"/>
      <c r="E4" s="622"/>
      <c r="F4" s="481" t="str">
        <f>+CONCATENATE(LEFT('1. sz. mell.'!C8,4)+1,".")</f>
        <v>2021.</v>
      </c>
      <c r="G4" s="481" t="str">
        <f>+CONCATENATE(LEFT('1. sz. mell.'!C8,4)+2,".")</f>
        <v>2022.</v>
      </c>
      <c r="H4" s="481" t="str">
        <f>+CONCATENATE(LEFT('1. sz. mell.'!C8,4)+3,".")</f>
        <v>2023.</v>
      </c>
      <c r="I4" s="482" t="str">
        <f>+CONCATENATE(LEFT('1. sz. mell.'!C8,4)+3,". után")</f>
        <v>2023. után</v>
      </c>
      <c r="J4" s="624"/>
      <c r="K4" s="621"/>
    </row>
    <row r="5" spans="1:11" s="282" customFormat="1" ht="12.75" customHeight="1" thickBot="1">
      <c r="A5" s="278">
        <v>1</v>
      </c>
      <c r="B5" s="279">
        <v>2</v>
      </c>
      <c r="C5" s="280">
        <v>3</v>
      </c>
      <c r="D5" s="279">
        <v>4</v>
      </c>
      <c r="E5" s="279">
        <v>5</v>
      </c>
      <c r="F5" s="278">
        <v>6</v>
      </c>
      <c r="G5" s="280">
        <v>7</v>
      </c>
      <c r="H5" s="280">
        <v>8</v>
      </c>
      <c r="I5" s="281">
        <v>9</v>
      </c>
      <c r="J5" s="508" t="s">
        <v>350</v>
      </c>
      <c r="K5" s="621"/>
    </row>
    <row r="6" spans="1:11" ht="24.75" customHeight="1" thickBot="1">
      <c r="A6" s="283" t="s">
        <v>4</v>
      </c>
      <c r="B6" s="284" t="s">
        <v>265</v>
      </c>
      <c r="C6" s="285"/>
      <c r="D6" s="286">
        <f aca="true" t="shared" si="0" ref="D6:I6">+D7+D8</f>
        <v>0</v>
      </c>
      <c r="E6" s="286">
        <f t="shared" si="0"/>
        <v>0</v>
      </c>
      <c r="F6" s="287">
        <f t="shared" si="0"/>
        <v>0</v>
      </c>
      <c r="G6" s="288">
        <f t="shared" si="0"/>
        <v>0</v>
      </c>
      <c r="H6" s="288">
        <f t="shared" si="0"/>
        <v>0</v>
      </c>
      <c r="I6" s="289">
        <f t="shared" si="0"/>
        <v>0</v>
      </c>
      <c r="J6" s="286">
        <f aca="true" t="shared" si="1" ref="J6:J17">SUM(E6:I6)</f>
        <v>0</v>
      </c>
      <c r="K6" s="621"/>
    </row>
    <row r="7" spans="1:11" ht="19.5" customHeight="1">
      <c r="A7" s="290" t="s">
        <v>5</v>
      </c>
      <c r="B7" s="291" t="s">
        <v>266</v>
      </c>
      <c r="C7" s="292"/>
      <c r="D7" s="293"/>
      <c r="E7" s="293"/>
      <c r="F7" s="294"/>
      <c r="G7" s="18"/>
      <c r="H7" s="18"/>
      <c r="I7" s="259"/>
      <c r="J7" s="295">
        <f t="shared" si="1"/>
        <v>0</v>
      </c>
      <c r="K7" s="621"/>
    </row>
    <row r="8" spans="1:11" ht="19.5" customHeight="1" thickBot="1">
      <c r="A8" s="290" t="s">
        <v>6</v>
      </c>
      <c r="B8" s="291" t="s">
        <v>266</v>
      </c>
      <c r="C8" s="292"/>
      <c r="D8" s="293"/>
      <c r="E8" s="293"/>
      <c r="F8" s="294"/>
      <c r="G8" s="18"/>
      <c r="H8" s="18"/>
      <c r="I8" s="259"/>
      <c r="J8" s="295">
        <f t="shared" si="1"/>
        <v>0</v>
      </c>
      <c r="K8" s="621"/>
    </row>
    <row r="9" spans="1:11" ht="25.5" customHeight="1" thickBot="1">
      <c r="A9" s="283" t="s">
        <v>7</v>
      </c>
      <c r="B9" s="284" t="s">
        <v>267</v>
      </c>
      <c r="C9" s="285"/>
      <c r="D9" s="286">
        <f aca="true" t="shared" si="2" ref="D9:I9">+D10+D11</f>
        <v>0</v>
      </c>
      <c r="E9" s="286">
        <f t="shared" si="2"/>
        <v>0</v>
      </c>
      <c r="F9" s="287">
        <f t="shared" si="2"/>
        <v>0</v>
      </c>
      <c r="G9" s="288">
        <f t="shared" si="2"/>
        <v>0</v>
      </c>
      <c r="H9" s="288">
        <f t="shared" si="2"/>
        <v>0</v>
      </c>
      <c r="I9" s="289">
        <f t="shared" si="2"/>
        <v>0</v>
      </c>
      <c r="J9" s="286">
        <f t="shared" si="1"/>
        <v>0</v>
      </c>
      <c r="K9" s="621"/>
    </row>
    <row r="10" spans="1:11" ht="19.5" customHeight="1">
      <c r="A10" s="290" t="s">
        <v>8</v>
      </c>
      <c r="B10" s="291" t="s">
        <v>266</v>
      </c>
      <c r="C10" s="292"/>
      <c r="D10" s="293"/>
      <c r="E10" s="293"/>
      <c r="F10" s="294"/>
      <c r="G10" s="18"/>
      <c r="H10" s="18"/>
      <c r="I10" s="259"/>
      <c r="J10" s="295">
        <f t="shared" si="1"/>
        <v>0</v>
      </c>
      <c r="K10" s="621"/>
    </row>
    <row r="11" spans="1:11" ht="19.5" customHeight="1" thickBot="1">
      <c r="A11" s="290" t="s">
        <v>9</v>
      </c>
      <c r="B11" s="291" t="s">
        <v>266</v>
      </c>
      <c r="C11" s="292"/>
      <c r="D11" s="293"/>
      <c r="E11" s="293"/>
      <c r="F11" s="294"/>
      <c r="G11" s="18"/>
      <c r="H11" s="18"/>
      <c r="I11" s="259"/>
      <c r="J11" s="295">
        <f t="shared" si="1"/>
        <v>0</v>
      </c>
      <c r="K11" s="621"/>
    </row>
    <row r="12" spans="1:11" ht="19.5" customHeight="1" thickBot="1">
      <c r="A12" s="283" t="s">
        <v>10</v>
      </c>
      <c r="B12" s="284" t="s">
        <v>268</v>
      </c>
      <c r="C12" s="285"/>
      <c r="D12" s="286">
        <f aca="true" t="shared" si="3" ref="D12:I12">+D13</f>
        <v>0</v>
      </c>
      <c r="E12" s="286">
        <f t="shared" si="3"/>
        <v>0</v>
      </c>
      <c r="F12" s="287">
        <f t="shared" si="3"/>
        <v>0</v>
      </c>
      <c r="G12" s="288">
        <f t="shared" si="3"/>
        <v>0</v>
      </c>
      <c r="H12" s="288">
        <f t="shared" si="3"/>
        <v>0</v>
      </c>
      <c r="I12" s="289">
        <f t="shared" si="3"/>
        <v>0</v>
      </c>
      <c r="J12" s="286">
        <f t="shared" si="1"/>
        <v>0</v>
      </c>
      <c r="K12" s="621"/>
    </row>
    <row r="13" spans="1:11" ht="19.5" customHeight="1" thickBot="1">
      <c r="A13" s="290" t="s">
        <v>11</v>
      </c>
      <c r="B13" s="291" t="s">
        <v>266</v>
      </c>
      <c r="C13" s="292"/>
      <c r="D13" s="293"/>
      <c r="E13" s="293"/>
      <c r="F13" s="294"/>
      <c r="G13" s="18"/>
      <c r="H13" s="18"/>
      <c r="I13" s="259"/>
      <c r="J13" s="295">
        <f t="shared" si="1"/>
        <v>0</v>
      </c>
      <c r="K13" s="621"/>
    </row>
    <row r="14" spans="1:11" ht="19.5" customHeight="1" thickBot="1">
      <c r="A14" s="283" t="s">
        <v>12</v>
      </c>
      <c r="B14" s="284"/>
      <c r="C14" s="285"/>
      <c r="D14" s="286">
        <f aca="true" t="shared" si="4" ref="D14:I14">+D15</f>
        <v>0</v>
      </c>
      <c r="E14" s="286">
        <f t="shared" si="4"/>
        <v>0</v>
      </c>
      <c r="F14" s="287">
        <f t="shared" si="4"/>
        <v>0</v>
      </c>
      <c r="G14" s="288">
        <f t="shared" si="4"/>
        <v>0</v>
      </c>
      <c r="H14" s="288">
        <f t="shared" si="4"/>
        <v>0</v>
      </c>
      <c r="I14" s="289">
        <f t="shared" si="4"/>
        <v>0</v>
      </c>
      <c r="J14" s="286">
        <f t="shared" si="1"/>
        <v>0</v>
      </c>
      <c r="K14" s="621"/>
    </row>
    <row r="15" spans="1:11" ht="19.5" customHeight="1" thickBot="1">
      <c r="A15" s="296" t="s">
        <v>13</v>
      </c>
      <c r="B15" s="297" t="s">
        <v>266</v>
      </c>
      <c r="C15" s="298"/>
      <c r="D15" s="299"/>
      <c r="E15" s="299"/>
      <c r="F15" s="300"/>
      <c r="G15" s="19"/>
      <c r="H15" s="19"/>
      <c r="I15" s="260"/>
      <c r="J15" s="301">
        <f t="shared" si="1"/>
        <v>0</v>
      </c>
      <c r="K15" s="621"/>
    </row>
    <row r="16" spans="1:11" ht="19.5" customHeight="1" thickBot="1">
      <c r="A16" s="283" t="s">
        <v>14</v>
      </c>
      <c r="B16" s="302"/>
      <c r="C16" s="285"/>
      <c r="D16" s="286">
        <f aca="true" t="shared" si="5" ref="D16:I16">+D17</f>
        <v>0</v>
      </c>
      <c r="E16" s="286">
        <f t="shared" si="5"/>
        <v>0</v>
      </c>
      <c r="F16" s="287">
        <f t="shared" si="5"/>
        <v>0</v>
      </c>
      <c r="G16" s="288">
        <f t="shared" si="5"/>
        <v>0</v>
      </c>
      <c r="H16" s="288">
        <f t="shared" si="5"/>
        <v>0</v>
      </c>
      <c r="I16" s="289">
        <f t="shared" si="5"/>
        <v>0</v>
      </c>
      <c r="J16" s="286">
        <f t="shared" si="1"/>
        <v>0</v>
      </c>
      <c r="K16" s="621"/>
    </row>
    <row r="17" spans="1:11" ht="19.5" customHeight="1" thickBot="1">
      <c r="A17" s="303" t="s">
        <v>15</v>
      </c>
      <c r="B17" s="304" t="s">
        <v>266</v>
      </c>
      <c r="C17" s="305"/>
      <c r="D17" s="306"/>
      <c r="E17" s="306"/>
      <c r="F17" s="307"/>
      <c r="G17" s="308"/>
      <c r="H17" s="308"/>
      <c r="I17" s="309"/>
      <c r="J17" s="310">
        <f t="shared" si="1"/>
        <v>0</v>
      </c>
      <c r="K17" s="621"/>
    </row>
    <row r="18" spans="1:11" ht="19.5" customHeight="1" thickBot="1">
      <c r="A18" s="628" t="s">
        <v>269</v>
      </c>
      <c r="B18" s="629"/>
      <c r="C18" s="285"/>
      <c r="D18" s="286">
        <f>+D6+D9+D12+D14+D16</f>
        <v>0</v>
      </c>
      <c r="E18" s="286">
        <f aca="true" t="shared" si="6" ref="E18:J18">+E6+E9+E12+E14+E16</f>
        <v>0</v>
      </c>
      <c r="F18" s="287">
        <f t="shared" si="6"/>
        <v>0</v>
      </c>
      <c r="G18" s="288">
        <f t="shared" si="6"/>
        <v>0</v>
      </c>
      <c r="H18" s="288">
        <f t="shared" si="6"/>
        <v>0</v>
      </c>
      <c r="I18" s="289">
        <f t="shared" si="6"/>
        <v>0</v>
      </c>
      <c r="J18" s="286">
        <f t="shared" si="6"/>
        <v>0</v>
      </c>
      <c r="K18" s="621"/>
    </row>
  </sheetData>
  <sheetProtection/>
  <mergeCells count="10">
    <mergeCell ref="A1:J1"/>
    <mergeCell ref="K1:K18"/>
    <mergeCell ref="A3:A4"/>
    <mergeCell ref="B3:B4"/>
    <mergeCell ref="C3:C4"/>
    <mergeCell ref="E3:E4"/>
    <mergeCell ref="F3:I3"/>
    <mergeCell ref="J3:J4"/>
    <mergeCell ref="A18:B18"/>
    <mergeCell ref="D3:D4"/>
  </mergeCells>
  <printOptions horizontalCentered="1"/>
  <pageMargins left="0.5905511811023623" right="0.5905511811023623" top="1.0236220472440944" bottom="0.984251968503937" header="0.7874015748031497" footer="0.7874015748031497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="120" zoomScaleNormal="120" workbookViewId="0" topLeftCell="A1">
      <selection activeCell="O15" sqref="O15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630" t="str">
        <f>+CONCATENATE("Adósság állomány alakulása lejárat, eszközök, bel- és külföldi hitelezők szerinti bontásban ",CHAR(10),LEFT('1. sz. mell.'!C8,4),". december 31-én")</f>
        <v>Adósság állomány alakulása lejárat, eszközök, bel- és külföldi hitelezők szerinti bontásban 
2020. december 31-én</v>
      </c>
      <c r="B1" s="631"/>
      <c r="C1" s="631"/>
      <c r="D1" s="631"/>
      <c r="E1" s="631"/>
      <c r="F1" s="631"/>
      <c r="G1" s="631"/>
      <c r="H1" s="631"/>
      <c r="I1" s="631"/>
      <c r="J1" s="632" t="str">
        <f>CONCATENATE("3. tájékoztató tábla"," ",ALAPADATOK!A7," ",ALAPADATOK!B7," ",ALAPADATOK!C7," ",ALAPADATOK!D7," ",ALAPADATOK!E7," ",ALAPADATOK!F7," ",ALAPADATOK!G7," ",ALAPADATOK!H7)</f>
        <v>3. tájékoztató tábla a … / 2021 ( … ) önkormányzati határozathoz</v>
      </c>
    </row>
    <row r="2" spans="8:10" ht="14.25" thickBot="1">
      <c r="H2" s="633" t="str">
        <f>'2. sz tájékoztató t'!J2</f>
        <v>Forintban!</v>
      </c>
      <c r="I2" s="633"/>
      <c r="J2" s="632"/>
    </row>
    <row r="3" spans="1:10" ht="13.5" thickBot="1">
      <c r="A3" s="634" t="s">
        <v>2</v>
      </c>
      <c r="B3" s="636" t="s">
        <v>270</v>
      </c>
      <c r="C3" s="638" t="s">
        <v>271</v>
      </c>
      <c r="D3" s="640" t="s">
        <v>272</v>
      </c>
      <c r="E3" s="641"/>
      <c r="F3" s="641"/>
      <c r="G3" s="641"/>
      <c r="H3" s="641"/>
      <c r="I3" s="642" t="s">
        <v>273</v>
      </c>
      <c r="J3" s="632"/>
    </row>
    <row r="4" spans="1:10" s="313" customFormat="1" ht="42" customHeight="1" thickBot="1">
      <c r="A4" s="635"/>
      <c r="B4" s="637"/>
      <c r="C4" s="639"/>
      <c r="D4" s="311" t="s">
        <v>274</v>
      </c>
      <c r="E4" s="311" t="s">
        <v>275</v>
      </c>
      <c r="F4" s="311" t="s">
        <v>276</v>
      </c>
      <c r="G4" s="312" t="s">
        <v>277</v>
      </c>
      <c r="H4" s="312" t="s">
        <v>278</v>
      </c>
      <c r="I4" s="643"/>
      <c r="J4" s="632"/>
    </row>
    <row r="5" spans="1:10" s="313" customFormat="1" ht="12" customHeight="1" thickBot="1">
      <c r="A5" s="314">
        <v>1</v>
      </c>
      <c r="B5" s="315">
        <v>2</v>
      </c>
      <c r="C5" s="315">
        <v>3</v>
      </c>
      <c r="D5" s="315">
        <v>4</v>
      </c>
      <c r="E5" s="315">
        <v>5</v>
      </c>
      <c r="F5" s="315">
        <v>6</v>
      </c>
      <c r="G5" s="315">
        <v>7</v>
      </c>
      <c r="H5" s="315" t="s">
        <v>292</v>
      </c>
      <c r="I5" s="316" t="s">
        <v>293</v>
      </c>
      <c r="J5" s="632"/>
    </row>
    <row r="6" spans="1:10" s="313" customFormat="1" ht="18" customHeight="1">
      <c r="A6" s="644" t="s">
        <v>279</v>
      </c>
      <c r="B6" s="645"/>
      <c r="C6" s="645"/>
      <c r="D6" s="645"/>
      <c r="E6" s="645"/>
      <c r="F6" s="645"/>
      <c r="G6" s="645"/>
      <c r="H6" s="645"/>
      <c r="I6" s="646"/>
      <c r="J6" s="632"/>
    </row>
    <row r="7" spans="1:10" ht="15.75" customHeight="1">
      <c r="A7" s="317" t="s">
        <v>4</v>
      </c>
      <c r="B7" s="318" t="s">
        <v>280</v>
      </c>
      <c r="C7" s="319"/>
      <c r="D7" s="319"/>
      <c r="E7" s="319"/>
      <c r="F7" s="319"/>
      <c r="G7" s="320"/>
      <c r="H7" s="321">
        <f aca="true" t="shared" si="0" ref="H7:H13">SUM(D7:G7)</f>
        <v>0</v>
      </c>
      <c r="I7" s="322">
        <f aca="true" t="shared" si="1" ref="I7:I13">C7+H7</f>
        <v>0</v>
      </c>
      <c r="J7" s="632"/>
    </row>
    <row r="8" spans="1:10" ht="22.5">
      <c r="A8" s="317" t="s">
        <v>5</v>
      </c>
      <c r="B8" s="318" t="s">
        <v>281</v>
      </c>
      <c r="C8" s="319"/>
      <c r="D8" s="319"/>
      <c r="E8" s="319"/>
      <c r="F8" s="319"/>
      <c r="G8" s="320"/>
      <c r="H8" s="321">
        <f t="shared" si="0"/>
        <v>0</v>
      </c>
      <c r="I8" s="322">
        <f t="shared" si="1"/>
        <v>0</v>
      </c>
      <c r="J8" s="632"/>
    </row>
    <row r="9" spans="1:10" ht="22.5">
      <c r="A9" s="317" t="s">
        <v>6</v>
      </c>
      <c r="B9" s="318" t="s">
        <v>282</v>
      </c>
      <c r="C9" s="319"/>
      <c r="D9" s="319"/>
      <c r="E9" s="319"/>
      <c r="F9" s="319"/>
      <c r="G9" s="320"/>
      <c r="H9" s="321">
        <f t="shared" si="0"/>
        <v>0</v>
      </c>
      <c r="I9" s="322">
        <f t="shared" si="1"/>
        <v>0</v>
      </c>
      <c r="J9" s="632"/>
    </row>
    <row r="10" spans="1:10" ht="15.75" customHeight="1">
      <c r="A10" s="317" t="s">
        <v>7</v>
      </c>
      <c r="B10" s="318" t="s">
        <v>283</v>
      </c>
      <c r="C10" s="319"/>
      <c r="D10" s="319"/>
      <c r="E10" s="319"/>
      <c r="F10" s="319"/>
      <c r="G10" s="320"/>
      <c r="H10" s="321">
        <f t="shared" si="0"/>
        <v>0</v>
      </c>
      <c r="I10" s="322">
        <f t="shared" si="1"/>
        <v>0</v>
      </c>
      <c r="J10" s="632"/>
    </row>
    <row r="11" spans="1:10" ht="22.5">
      <c r="A11" s="317" t="s">
        <v>8</v>
      </c>
      <c r="B11" s="318" t="s">
        <v>284</v>
      </c>
      <c r="C11" s="319"/>
      <c r="D11" s="319"/>
      <c r="E11" s="319"/>
      <c r="F11" s="319"/>
      <c r="G11" s="320"/>
      <c r="H11" s="321">
        <f t="shared" si="0"/>
        <v>0</v>
      </c>
      <c r="I11" s="322">
        <f t="shared" si="1"/>
        <v>0</v>
      </c>
      <c r="J11" s="632"/>
    </row>
    <row r="12" spans="1:10" ht="15.75" customHeight="1">
      <c r="A12" s="323" t="s">
        <v>9</v>
      </c>
      <c r="B12" s="324" t="s">
        <v>285</v>
      </c>
      <c r="C12" s="325">
        <v>16483661</v>
      </c>
      <c r="D12" s="325">
        <v>2331355</v>
      </c>
      <c r="E12" s="325"/>
      <c r="F12" s="325"/>
      <c r="G12" s="326"/>
      <c r="H12" s="321">
        <f t="shared" si="0"/>
        <v>2331355</v>
      </c>
      <c r="I12" s="322">
        <f t="shared" si="1"/>
        <v>18815016</v>
      </c>
      <c r="J12" s="632"/>
    </row>
    <row r="13" spans="1:10" ht="15.75" customHeight="1" thickBot="1">
      <c r="A13" s="327" t="s">
        <v>10</v>
      </c>
      <c r="B13" s="328" t="s">
        <v>286</v>
      </c>
      <c r="C13" s="329"/>
      <c r="D13" s="329"/>
      <c r="E13" s="329"/>
      <c r="F13" s="329"/>
      <c r="G13" s="330"/>
      <c r="H13" s="321">
        <f t="shared" si="0"/>
        <v>0</v>
      </c>
      <c r="I13" s="322">
        <f t="shared" si="1"/>
        <v>0</v>
      </c>
      <c r="J13" s="632"/>
    </row>
    <row r="14" spans="1:10" s="334" customFormat="1" ht="18" customHeight="1" thickBot="1">
      <c r="A14" s="647" t="s">
        <v>287</v>
      </c>
      <c r="B14" s="648"/>
      <c r="C14" s="331">
        <f aca="true" t="shared" si="2" ref="C14:I14">SUM(C7:C13)</f>
        <v>16483661</v>
      </c>
      <c r="D14" s="331">
        <f>SUM(D7:D13)</f>
        <v>2331355</v>
      </c>
      <c r="E14" s="331">
        <f t="shared" si="2"/>
        <v>0</v>
      </c>
      <c r="F14" s="331">
        <f t="shared" si="2"/>
        <v>0</v>
      </c>
      <c r="G14" s="332">
        <f t="shared" si="2"/>
        <v>0</v>
      </c>
      <c r="H14" s="332">
        <f t="shared" si="2"/>
        <v>2331355</v>
      </c>
      <c r="I14" s="333">
        <f t="shared" si="2"/>
        <v>18815016</v>
      </c>
      <c r="J14" s="632"/>
    </row>
    <row r="15" spans="1:10" s="335" customFormat="1" ht="18" customHeight="1">
      <c r="A15" s="649" t="s">
        <v>288</v>
      </c>
      <c r="B15" s="650"/>
      <c r="C15" s="650"/>
      <c r="D15" s="650"/>
      <c r="E15" s="650"/>
      <c r="F15" s="650"/>
      <c r="G15" s="650"/>
      <c r="H15" s="650"/>
      <c r="I15" s="651"/>
      <c r="J15" s="632"/>
    </row>
    <row r="16" spans="1:10" s="335" customFormat="1" ht="12.75">
      <c r="A16" s="317" t="s">
        <v>4</v>
      </c>
      <c r="B16" s="318" t="s">
        <v>289</v>
      </c>
      <c r="C16" s="319"/>
      <c r="D16" s="319"/>
      <c r="E16" s="319"/>
      <c r="F16" s="319"/>
      <c r="G16" s="320"/>
      <c r="H16" s="321">
        <f>SUM(D16:G16)</f>
        <v>0</v>
      </c>
      <c r="I16" s="322">
        <f>C16+H16</f>
        <v>0</v>
      </c>
      <c r="J16" s="632"/>
    </row>
    <row r="17" spans="1:10" ht="13.5" thickBot="1">
      <c r="A17" s="327" t="s">
        <v>5</v>
      </c>
      <c r="B17" s="328" t="s">
        <v>286</v>
      </c>
      <c r="C17" s="329"/>
      <c r="D17" s="329"/>
      <c r="E17" s="329"/>
      <c r="F17" s="329"/>
      <c r="G17" s="330"/>
      <c r="H17" s="321">
        <f>SUM(D17:G17)</f>
        <v>0</v>
      </c>
      <c r="I17" s="336">
        <f>C17+H17</f>
        <v>0</v>
      </c>
      <c r="J17" s="632"/>
    </row>
    <row r="18" spans="1:10" ht="15.75" customHeight="1" thickBot="1">
      <c r="A18" s="647" t="s">
        <v>290</v>
      </c>
      <c r="B18" s="648"/>
      <c r="C18" s="331">
        <f aca="true" t="shared" si="3" ref="C18:I18">SUM(C16:C17)</f>
        <v>0</v>
      </c>
      <c r="D18" s="331">
        <f t="shared" si="3"/>
        <v>0</v>
      </c>
      <c r="E18" s="331">
        <f t="shared" si="3"/>
        <v>0</v>
      </c>
      <c r="F18" s="331">
        <f t="shared" si="3"/>
        <v>0</v>
      </c>
      <c r="G18" s="332">
        <f t="shared" si="3"/>
        <v>0</v>
      </c>
      <c r="H18" s="332">
        <f t="shared" si="3"/>
        <v>0</v>
      </c>
      <c r="I18" s="333">
        <f t="shared" si="3"/>
        <v>0</v>
      </c>
      <c r="J18" s="632"/>
    </row>
    <row r="19" spans="1:10" ht="18" customHeight="1" thickBot="1">
      <c r="A19" s="652" t="s">
        <v>291</v>
      </c>
      <c r="B19" s="653"/>
      <c r="C19" s="337">
        <f aca="true" t="shared" si="4" ref="C19:I19">C14+C18</f>
        <v>16483661</v>
      </c>
      <c r="D19" s="337">
        <f t="shared" si="4"/>
        <v>2331355</v>
      </c>
      <c r="E19" s="337">
        <f t="shared" si="4"/>
        <v>0</v>
      </c>
      <c r="F19" s="337">
        <f t="shared" si="4"/>
        <v>0</v>
      </c>
      <c r="G19" s="337">
        <f t="shared" si="4"/>
        <v>0</v>
      </c>
      <c r="H19" s="337">
        <f t="shared" si="4"/>
        <v>2331355</v>
      </c>
      <c r="I19" s="333">
        <f t="shared" si="4"/>
        <v>18815016</v>
      </c>
      <c r="J19" s="632"/>
    </row>
  </sheetData>
  <sheetProtection/>
  <mergeCells count="13"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SheetLayoutView="120" workbookViewId="0" topLeftCell="A37">
      <selection activeCell="K61" sqref="K61"/>
    </sheetView>
  </sheetViews>
  <sheetFormatPr defaultColWidth="12.00390625" defaultRowHeight="12.75"/>
  <cols>
    <col min="1" max="1" width="6.875" style="338" customWidth="1"/>
    <col min="2" max="2" width="70.00390625" style="339" customWidth="1"/>
    <col min="3" max="3" width="13.125" style="338" bestFit="1" customWidth="1"/>
    <col min="4" max="4" width="12.125" style="338" customWidth="1"/>
    <col min="5" max="5" width="13.125" style="340" bestFit="1" customWidth="1"/>
    <col min="6" max="16384" width="12.00390625" style="338" customWidth="1"/>
  </cols>
  <sheetData>
    <row r="1" spans="1:5" ht="15.75">
      <c r="A1" s="546" t="str">
        <f>CONCATENATE("4.1. tájékoztató tábla"," ",ALAPADATOK!A7," ",ALAPADATOK!B7," ",ALAPADATOK!C7," ",ALAPADATOK!D7," ",ALAPADATOK!E7," ",ALAPADATOK!F7," ",ALAPADATOK!G7," ",ALAPADATOK!H7)</f>
        <v>4.1. tájékoztató tábla a … / 2021 ( … ) önkormányzati határozathoz</v>
      </c>
      <c r="B1" s="547"/>
      <c r="C1" s="547"/>
      <c r="D1" s="547"/>
      <c r="E1" s="547"/>
    </row>
    <row r="2" spans="1:5" ht="15.75">
      <c r="A2" s="483"/>
      <c r="B2" s="484"/>
      <c r="C2" s="483"/>
      <c r="D2" s="483"/>
      <c r="E2" s="485"/>
    </row>
    <row r="3" spans="1:5" ht="49.5" customHeight="1">
      <c r="A3" s="654" t="str">
        <f>+CONCATENATE("VAGYONKIMUTATÁS",CHAR(10),"a könyvviteli mérlegben értékkel szereplő eszközökről",CHAR(10),LEFT('1. sz. mell.'!C8,4),".")</f>
        <v>VAGYONKIMUTATÁS
a könyvviteli mérlegben értékkel szereplő eszközökről
2020.</v>
      </c>
      <c r="B3" s="655"/>
      <c r="C3" s="655"/>
      <c r="D3" s="655"/>
      <c r="E3" s="655"/>
    </row>
    <row r="4" spans="1:5" ht="15.75">
      <c r="A4" s="483"/>
      <c r="B4" s="484"/>
      <c r="C4" s="516"/>
      <c r="D4" s="516"/>
      <c r="E4" s="517" t="str">
        <f>'2. sz tájékoztató t'!J2</f>
        <v>Forintban!</v>
      </c>
    </row>
    <row r="5" spans="1:5" ht="30">
      <c r="A5" s="518" t="s">
        <v>369</v>
      </c>
      <c r="B5" s="518" t="s">
        <v>42</v>
      </c>
      <c r="C5" s="518" t="s">
        <v>370</v>
      </c>
      <c r="D5" s="518" t="s">
        <v>371</v>
      </c>
      <c r="E5" s="518" t="s">
        <v>372</v>
      </c>
    </row>
    <row r="6" spans="1:5" ht="24.75" customHeight="1">
      <c r="A6" s="518">
        <v>1</v>
      </c>
      <c r="B6" s="518">
        <v>2</v>
      </c>
      <c r="C6" s="518">
        <v>3</v>
      </c>
      <c r="D6" s="518">
        <v>4</v>
      </c>
      <c r="E6" s="518">
        <v>5</v>
      </c>
    </row>
    <row r="7" spans="1:5" ht="15.75">
      <c r="A7" s="519" t="s">
        <v>373</v>
      </c>
      <c r="B7" s="520" t="s">
        <v>374</v>
      </c>
      <c r="C7" s="521">
        <v>705396</v>
      </c>
      <c r="D7" s="521">
        <f>E7-C7</f>
        <v>-19824</v>
      </c>
      <c r="E7" s="521">
        <v>685572</v>
      </c>
    </row>
    <row r="8" spans="1:5" ht="15.75">
      <c r="A8" s="519" t="s">
        <v>375</v>
      </c>
      <c r="B8" s="520" t="s">
        <v>376</v>
      </c>
      <c r="C8" s="521">
        <v>2442858</v>
      </c>
      <c r="D8" s="521">
        <f aca="true" t="shared" si="0" ref="D8:D60">E8-C8</f>
        <v>2263077</v>
      </c>
      <c r="E8" s="521">
        <v>4705935</v>
      </c>
    </row>
    <row r="9" spans="1:5" ht="15.75">
      <c r="A9" s="519" t="s">
        <v>377</v>
      </c>
      <c r="B9" s="520" t="s">
        <v>378</v>
      </c>
      <c r="C9" s="521"/>
      <c r="D9" s="521">
        <f t="shared" si="0"/>
        <v>0</v>
      </c>
      <c r="E9" s="521">
        <v>0</v>
      </c>
    </row>
    <row r="10" spans="1:5" ht="15.75">
      <c r="A10" s="522" t="s">
        <v>379</v>
      </c>
      <c r="B10" s="523" t="s">
        <v>380</v>
      </c>
      <c r="C10" s="524">
        <f>C7+C8</f>
        <v>3148254</v>
      </c>
      <c r="D10" s="524">
        <f t="shared" si="0"/>
        <v>2243253</v>
      </c>
      <c r="E10" s="524">
        <f>E7+E8</f>
        <v>5391507</v>
      </c>
    </row>
    <row r="11" spans="1:5" ht="24.75" customHeight="1">
      <c r="A11" s="522" t="s">
        <v>381</v>
      </c>
      <c r="B11" s="523" t="s">
        <v>382</v>
      </c>
      <c r="C11" s="524">
        <f>C10</f>
        <v>3148254</v>
      </c>
      <c r="D11" s="524">
        <f t="shared" si="0"/>
        <v>2243253</v>
      </c>
      <c r="E11" s="524">
        <f>E10</f>
        <v>5391507</v>
      </c>
    </row>
    <row r="12" spans="1:5" ht="15.75">
      <c r="A12" s="519" t="s">
        <v>383</v>
      </c>
      <c r="B12" s="520" t="s">
        <v>384</v>
      </c>
      <c r="C12" s="521">
        <v>2236061</v>
      </c>
      <c r="D12" s="521">
        <f t="shared" si="0"/>
        <v>7351</v>
      </c>
      <c r="E12" s="521">
        <v>2243412</v>
      </c>
    </row>
    <row r="13" spans="1:5" ht="15.75">
      <c r="A13" s="522" t="s">
        <v>385</v>
      </c>
      <c r="B13" s="523" t="s">
        <v>386</v>
      </c>
      <c r="C13" s="524">
        <f>C12</f>
        <v>2236061</v>
      </c>
      <c r="D13" s="524">
        <f t="shared" si="0"/>
        <v>7351</v>
      </c>
      <c r="E13" s="524">
        <f>E12</f>
        <v>2243412</v>
      </c>
    </row>
    <row r="14" spans="1:5" ht="16.5" customHeight="1">
      <c r="A14" s="522" t="s">
        <v>387</v>
      </c>
      <c r="B14" s="523" t="s">
        <v>388</v>
      </c>
      <c r="C14" s="524">
        <f>C13</f>
        <v>2236061</v>
      </c>
      <c r="D14" s="524">
        <f t="shared" si="0"/>
        <v>7351</v>
      </c>
      <c r="E14" s="524">
        <f>E13</f>
        <v>2243412</v>
      </c>
    </row>
    <row r="15" spans="1:5" ht="15.75">
      <c r="A15" s="519" t="s">
        <v>389</v>
      </c>
      <c r="B15" s="520" t="s">
        <v>390</v>
      </c>
      <c r="C15" s="521">
        <v>302245</v>
      </c>
      <c r="D15" s="521">
        <f t="shared" si="0"/>
        <v>11655</v>
      </c>
      <c r="E15" s="521">
        <v>313900</v>
      </c>
    </row>
    <row r="16" spans="1:5" ht="15.75">
      <c r="A16" s="522" t="s">
        <v>391</v>
      </c>
      <c r="B16" s="523" t="s">
        <v>392</v>
      </c>
      <c r="C16" s="524">
        <f>C15</f>
        <v>302245</v>
      </c>
      <c r="D16" s="524">
        <f t="shared" si="0"/>
        <v>11655</v>
      </c>
      <c r="E16" s="524">
        <f>E15</f>
        <v>313900</v>
      </c>
    </row>
    <row r="17" spans="1:5" ht="15.75">
      <c r="A17" s="519" t="s">
        <v>393</v>
      </c>
      <c r="B17" s="520" t="s">
        <v>394</v>
      </c>
      <c r="C17" s="521">
        <v>11005531</v>
      </c>
      <c r="D17" s="521">
        <f t="shared" si="0"/>
        <v>6092912</v>
      </c>
      <c r="E17" s="521">
        <v>17098443</v>
      </c>
    </row>
    <row r="18" spans="1:5" ht="15.75">
      <c r="A18" s="522" t="s">
        <v>395</v>
      </c>
      <c r="B18" s="523" t="s">
        <v>396</v>
      </c>
      <c r="C18" s="524">
        <f>C17</f>
        <v>11005531</v>
      </c>
      <c r="D18" s="524">
        <f t="shared" si="0"/>
        <v>6092912</v>
      </c>
      <c r="E18" s="524">
        <f>E17</f>
        <v>17098443</v>
      </c>
    </row>
    <row r="19" spans="1:5" ht="15.75">
      <c r="A19" s="522" t="s">
        <v>397</v>
      </c>
      <c r="B19" s="523" t="s">
        <v>398</v>
      </c>
      <c r="C19" s="524">
        <f>C16+C18</f>
        <v>11307776</v>
      </c>
      <c r="D19" s="524">
        <f t="shared" si="0"/>
        <v>6104567</v>
      </c>
      <c r="E19" s="524">
        <f>E16+E18</f>
        <v>17412343</v>
      </c>
    </row>
    <row r="20" spans="1:5" ht="24.75" customHeight="1">
      <c r="A20" s="519" t="s">
        <v>399</v>
      </c>
      <c r="B20" s="520" t="s">
        <v>400</v>
      </c>
      <c r="C20" s="521">
        <v>856776</v>
      </c>
      <c r="D20" s="521">
        <f t="shared" si="0"/>
        <v>1227216</v>
      </c>
      <c r="E20" s="521">
        <v>2083992</v>
      </c>
    </row>
    <row r="21" spans="1:5" ht="24.75" customHeight="1">
      <c r="A21" s="519" t="s">
        <v>401</v>
      </c>
      <c r="B21" s="520" t="s">
        <v>402</v>
      </c>
      <c r="C21" s="521">
        <v>30284</v>
      </c>
      <c r="D21" s="521">
        <f t="shared" si="0"/>
        <v>73421</v>
      </c>
      <c r="E21" s="521">
        <v>103705</v>
      </c>
    </row>
    <row r="22" spans="1:5" ht="24.75" customHeight="1">
      <c r="A22" s="519" t="s">
        <v>403</v>
      </c>
      <c r="B22" s="520" t="s">
        <v>404</v>
      </c>
      <c r="C22" s="521">
        <v>644342</v>
      </c>
      <c r="D22" s="521">
        <f t="shared" si="0"/>
        <v>892875</v>
      </c>
      <c r="E22" s="521">
        <v>1537217</v>
      </c>
    </row>
    <row r="23" spans="1:5" ht="24.75" customHeight="1">
      <c r="A23" s="519" t="s">
        <v>405</v>
      </c>
      <c r="B23" s="520" t="s">
        <v>406</v>
      </c>
      <c r="C23" s="521">
        <v>182149</v>
      </c>
      <c r="D23" s="521">
        <f t="shared" si="0"/>
        <v>250921</v>
      </c>
      <c r="E23" s="521">
        <v>433070</v>
      </c>
    </row>
    <row r="24" spans="1:5" ht="15.75">
      <c r="A24" s="522" t="s">
        <v>407</v>
      </c>
      <c r="B24" s="523" t="s">
        <v>408</v>
      </c>
      <c r="C24" s="524">
        <v>856775</v>
      </c>
      <c r="D24" s="524">
        <f t="shared" si="0"/>
        <v>1227217</v>
      </c>
      <c r="E24" s="524">
        <v>2083992</v>
      </c>
    </row>
    <row r="25" spans="1:5" ht="24.75" customHeight="1">
      <c r="A25" s="519" t="s">
        <v>409</v>
      </c>
      <c r="B25" s="520" t="s">
        <v>410</v>
      </c>
      <c r="C25" s="521">
        <v>2552511</v>
      </c>
      <c r="D25" s="521">
        <f t="shared" si="0"/>
        <v>-689749</v>
      </c>
      <c r="E25" s="521">
        <v>1862762</v>
      </c>
    </row>
    <row r="26" spans="1:5" ht="24.75" customHeight="1">
      <c r="A26" s="519" t="s">
        <v>411</v>
      </c>
      <c r="B26" s="520" t="s">
        <v>412</v>
      </c>
      <c r="C26" s="521">
        <v>1943626</v>
      </c>
      <c r="D26" s="521">
        <f t="shared" si="0"/>
        <v>-483829</v>
      </c>
      <c r="E26" s="521">
        <v>1459797</v>
      </c>
    </row>
    <row r="27" spans="1:5" ht="24.75" customHeight="1">
      <c r="A27" s="519" t="s">
        <v>413</v>
      </c>
      <c r="B27" s="520" t="s">
        <v>414</v>
      </c>
      <c r="C27" s="521">
        <v>71965</v>
      </c>
      <c r="D27" s="521">
        <f t="shared" si="0"/>
        <v>-65020</v>
      </c>
      <c r="E27" s="521">
        <v>6945</v>
      </c>
    </row>
    <row r="28" spans="1:5" ht="24.75" customHeight="1">
      <c r="A28" s="519" t="s">
        <v>415</v>
      </c>
      <c r="B28" s="520" t="s">
        <v>416</v>
      </c>
      <c r="C28" s="521">
        <v>536920</v>
      </c>
      <c r="D28" s="521">
        <f t="shared" si="0"/>
        <v>-140900</v>
      </c>
      <c r="E28" s="521">
        <v>396020</v>
      </c>
    </row>
    <row r="29" spans="1:5" ht="24.75" customHeight="1">
      <c r="A29" s="522" t="s">
        <v>417</v>
      </c>
      <c r="B29" s="523" t="s">
        <v>418</v>
      </c>
      <c r="C29" s="524">
        <v>2552511</v>
      </c>
      <c r="D29" s="524">
        <f t="shared" si="0"/>
        <v>-689749</v>
      </c>
      <c r="E29" s="524">
        <v>1862762</v>
      </c>
    </row>
    <row r="30" spans="1:5" ht="15.75">
      <c r="A30" s="519" t="s">
        <v>419</v>
      </c>
      <c r="B30" s="520" t="s">
        <v>420</v>
      </c>
      <c r="C30" s="521">
        <v>195000</v>
      </c>
      <c r="D30" s="521">
        <f t="shared" si="0"/>
        <v>5000</v>
      </c>
      <c r="E30" s="521">
        <v>200000</v>
      </c>
    </row>
    <row r="31" spans="1:5" ht="15.75">
      <c r="A31" s="519" t="s">
        <v>421</v>
      </c>
      <c r="B31" s="520" t="s">
        <v>422</v>
      </c>
      <c r="C31" s="521">
        <v>195000</v>
      </c>
      <c r="D31" s="521">
        <f t="shared" si="0"/>
        <v>5000</v>
      </c>
      <c r="E31" s="521">
        <v>200000</v>
      </c>
    </row>
    <row r="32" spans="1:5" ht="15.75">
      <c r="A32" s="519" t="s">
        <v>423</v>
      </c>
      <c r="B32" s="520" t="s">
        <v>424</v>
      </c>
      <c r="C32" s="521">
        <v>0</v>
      </c>
      <c r="D32" s="521">
        <f t="shared" si="0"/>
        <v>0</v>
      </c>
      <c r="E32" s="521">
        <v>0</v>
      </c>
    </row>
    <row r="33" spans="1:5" ht="15.75">
      <c r="A33" s="522" t="s">
        <v>425</v>
      </c>
      <c r="B33" s="523" t="s">
        <v>426</v>
      </c>
      <c r="C33" s="524">
        <v>195000</v>
      </c>
      <c r="D33" s="524">
        <f t="shared" si="0"/>
        <v>5000</v>
      </c>
      <c r="E33" s="524">
        <v>200000</v>
      </c>
    </row>
    <row r="34" spans="1:5" ht="15.75">
      <c r="A34" s="522" t="s">
        <v>427</v>
      </c>
      <c r="B34" s="523" t="s">
        <v>428</v>
      </c>
      <c r="C34" s="524">
        <v>3604286</v>
      </c>
      <c r="D34" s="524">
        <f t="shared" si="0"/>
        <v>542468</v>
      </c>
      <c r="E34" s="524">
        <v>4146754</v>
      </c>
    </row>
    <row r="35" spans="1:5" ht="15.75">
      <c r="A35" s="519" t="s">
        <v>429</v>
      </c>
      <c r="B35" s="520" t="s">
        <v>430</v>
      </c>
      <c r="C35" s="521">
        <v>1110150</v>
      </c>
      <c r="D35" s="521">
        <f t="shared" si="0"/>
        <v>5693836</v>
      </c>
      <c r="E35" s="521">
        <v>6803986</v>
      </c>
    </row>
    <row r="36" spans="1:5" ht="24.75" customHeight="1">
      <c r="A36" s="522" t="s">
        <v>431</v>
      </c>
      <c r="B36" s="523" t="s">
        <v>432</v>
      </c>
      <c r="C36" s="524">
        <v>1110150</v>
      </c>
      <c r="D36" s="524">
        <f t="shared" si="0"/>
        <v>5693836</v>
      </c>
      <c r="E36" s="524">
        <v>6803986</v>
      </c>
    </row>
    <row r="37" spans="1:5" ht="15.75">
      <c r="A37" s="519" t="s">
        <v>433</v>
      </c>
      <c r="B37" s="520" t="s">
        <v>434</v>
      </c>
      <c r="C37" s="521">
        <v>-1569746</v>
      </c>
      <c r="D37" s="521">
        <f t="shared" si="0"/>
        <v>-6785880</v>
      </c>
      <c r="E37" s="521">
        <v>-8355626</v>
      </c>
    </row>
    <row r="38" spans="1:5" ht="14.25" customHeight="1">
      <c r="A38" s="522" t="s">
        <v>435</v>
      </c>
      <c r="B38" s="523" t="s">
        <v>436</v>
      </c>
      <c r="C38" s="524">
        <v>-1569746</v>
      </c>
      <c r="D38" s="524">
        <f t="shared" si="0"/>
        <v>-6785880</v>
      </c>
      <c r="E38" s="524">
        <v>-8355626</v>
      </c>
    </row>
    <row r="39" spans="1:5" ht="15" customHeight="1">
      <c r="A39" s="519" t="s">
        <v>437</v>
      </c>
      <c r="B39" s="520" t="s">
        <v>438</v>
      </c>
      <c r="C39" s="521">
        <v>69660</v>
      </c>
      <c r="D39" s="521">
        <f t="shared" si="0"/>
        <v>584706</v>
      </c>
      <c r="E39" s="521">
        <v>654366</v>
      </c>
    </row>
    <row r="40" spans="1:5" ht="15.75">
      <c r="A40" s="522" t="s">
        <v>439</v>
      </c>
      <c r="B40" s="523" t="s">
        <v>440</v>
      </c>
      <c r="C40" s="524">
        <v>69660</v>
      </c>
      <c r="D40" s="524">
        <f t="shared" si="0"/>
        <v>584706</v>
      </c>
      <c r="E40" s="524">
        <v>654366</v>
      </c>
    </row>
    <row r="41" spans="1:5" ht="15.75">
      <c r="A41" s="522" t="s">
        <v>441</v>
      </c>
      <c r="B41" s="523" t="s">
        <v>442</v>
      </c>
      <c r="C41" s="524">
        <v>-389936</v>
      </c>
      <c r="D41" s="524">
        <f t="shared" si="0"/>
        <v>-507338</v>
      </c>
      <c r="E41" s="524">
        <v>-897274</v>
      </c>
    </row>
    <row r="42" spans="1:5" ht="15.75">
      <c r="A42" s="519" t="s">
        <v>443</v>
      </c>
      <c r="B42" s="520" t="s">
        <v>444</v>
      </c>
      <c r="C42" s="521">
        <v>327893</v>
      </c>
      <c r="D42" s="521">
        <f t="shared" si="0"/>
        <v>-1225167</v>
      </c>
      <c r="E42" s="521">
        <v>-897274</v>
      </c>
    </row>
    <row r="43" spans="1:5" ht="15.75">
      <c r="A43" s="522" t="s">
        <v>445</v>
      </c>
      <c r="B43" s="523" t="s">
        <v>446</v>
      </c>
      <c r="C43" s="524">
        <v>327893</v>
      </c>
      <c r="D43" s="524">
        <f t="shared" si="0"/>
        <v>-75702</v>
      </c>
      <c r="E43" s="524">
        <v>252191</v>
      </c>
    </row>
    <row r="44" spans="1:5" ht="15.75">
      <c r="A44" s="525" t="s">
        <v>447</v>
      </c>
      <c r="B44" s="526" t="s">
        <v>448</v>
      </c>
      <c r="C44" s="527">
        <f>C11+C14+C19+C34+C41+C43</f>
        <v>20234334</v>
      </c>
      <c r="D44" s="524">
        <f t="shared" si="0"/>
        <v>8314599</v>
      </c>
      <c r="E44" s="527">
        <f>E11+E14+E19+E34+E41+E43</f>
        <v>28548933</v>
      </c>
    </row>
    <row r="45" spans="1:5" ht="15.75">
      <c r="A45" s="519" t="s">
        <v>449</v>
      </c>
      <c r="B45" s="520" t="s">
        <v>450</v>
      </c>
      <c r="C45" s="521">
        <v>419138</v>
      </c>
      <c r="D45" s="521">
        <f t="shared" si="0"/>
        <v>0</v>
      </c>
      <c r="E45" s="521">
        <v>419138</v>
      </c>
    </row>
    <row r="46" spans="1:5" ht="15.75">
      <c r="A46" s="519" t="s">
        <v>451</v>
      </c>
      <c r="B46" s="520" t="s">
        <v>452</v>
      </c>
      <c r="C46" s="521">
        <v>1920520</v>
      </c>
      <c r="D46" s="521">
        <f t="shared" si="0"/>
        <v>0</v>
      </c>
      <c r="E46" s="521">
        <v>1920520</v>
      </c>
    </row>
    <row r="47" spans="1:5" ht="15.75">
      <c r="A47" s="519" t="s">
        <v>453</v>
      </c>
      <c r="B47" s="520" t="s">
        <v>454</v>
      </c>
      <c r="C47" s="521">
        <v>-24386885</v>
      </c>
      <c r="D47" s="521">
        <f t="shared" si="0"/>
        <v>7271201</v>
      </c>
      <c r="E47" s="521">
        <v>-17115684</v>
      </c>
    </row>
    <row r="48" spans="1:5" ht="15.75">
      <c r="A48" s="519" t="s">
        <v>455</v>
      </c>
      <c r="B48" s="520" t="s">
        <v>456</v>
      </c>
      <c r="C48" s="521">
        <v>7271201</v>
      </c>
      <c r="D48" s="521">
        <f t="shared" si="0"/>
        <v>-860074</v>
      </c>
      <c r="E48" s="521">
        <v>6411127</v>
      </c>
    </row>
    <row r="49" spans="1:5" ht="15.75">
      <c r="A49" s="522" t="s">
        <v>457</v>
      </c>
      <c r="B49" s="523" t="s">
        <v>458</v>
      </c>
      <c r="C49" s="524">
        <f>C45+C46+C47+C48</f>
        <v>-14776026</v>
      </c>
      <c r="D49" s="524">
        <f t="shared" si="0"/>
        <v>6411127</v>
      </c>
      <c r="E49" s="524">
        <f>E45+E46+E47+E48</f>
        <v>-8364899</v>
      </c>
    </row>
    <row r="50" spans="1:5" ht="15.75" customHeight="1">
      <c r="A50" s="519" t="s">
        <v>459</v>
      </c>
      <c r="B50" s="520" t="s">
        <v>460</v>
      </c>
      <c r="C50" s="521">
        <v>3482056</v>
      </c>
      <c r="D50" s="521">
        <f t="shared" si="0"/>
        <v>-3482056</v>
      </c>
      <c r="E50" s="521">
        <v>0</v>
      </c>
    </row>
    <row r="51" spans="1:5" ht="24.75" customHeight="1">
      <c r="A51" s="519" t="s">
        <v>461</v>
      </c>
      <c r="B51" s="520" t="s">
        <v>462</v>
      </c>
      <c r="C51" s="521">
        <v>0</v>
      </c>
      <c r="D51" s="521">
        <f t="shared" si="0"/>
        <v>0</v>
      </c>
      <c r="E51" s="521">
        <v>0</v>
      </c>
    </row>
    <row r="52" spans="1:5" ht="13.5" customHeight="1">
      <c r="A52" s="519" t="s">
        <v>463</v>
      </c>
      <c r="B52" s="520" t="s">
        <v>464</v>
      </c>
      <c r="C52" s="521">
        <v>0</v>
      </c>
      <c r="D52" s="521">
        <f t="shared" si="0"/>
        <v>0</v>
      </c>
      <c r="E52" s="521">
        <v>0</v>
      </c>
    </row>
    <row r="53" spans="1:5" ht="24.75" customHeight="1">
      <c r="A53" s="522" t="s">
        <v>465</v>
      </c>
      <c r="B53" s="523" t="s">
        <v>466</v>
      </c>
      <c r="C53" s="524">
        <v>3482056</v>
      </c>
      <c r="D53" s="524">
        <f t="shared" si="0"/>
        <v>-3482056</v>
      </c>
      <c r="E53" s="524">
        <v>0</v>
      </c>
    </row>
    <row r="54" spans="1:5" ht="24.75" customHeight="1">
      <c r="A54" s="519" t="s">
        <v>467</v>
      </c>
      <c r="B54" s="520" t="s">
        <v>468</v>
      </c>
      <c r="C54" s="521">
        <v>9196</v>
      </c>
      <c r="D54" s="521">
        <f t="shared" si="0"/>
        <v>-9196</v>
      </c>
      <c r="E54" s="521">
        <v>0</v>
      </c>
    </row>
    <row r="55" spans="1:5" ht="24.75" customHeight="1">
      <c r="A55" s="519" t="s">
        <v>469</v>
      </c>
      <c r="B55" s="520" t="s">
        <v>470</v>
      </c>
      <c r="C55" s="521">
        <v>13080064</v>
      </c>
      <c r="D55" s="521">
        <f t="shared" si="0"/>
        <v>3403597</v>
      </c>
      <c r="E55" s="521">
        <v>16483661</v>
      </c>
    </row>
    <row r="56" spans="1:5" ht="24.75" customHeight="1">
      <c r="A56" s="522" t="s">
        <v>471</v>
      </c>
      <c r="B56" s="523" t="s">
        <v>472</v>
      </c>
      <c r="C56" s="524">
        <v>13089260</v>
      </c>
      <c r="D56" s="524">
        <f t="shared" si="0"/>
        <v>3394401</v>
      </c>
      <c r="E56" s="524">
        <v>16483661</v>
      </c>
    </row>
    <row r="57" spans="1:5" ht="15.75">
      <c r="A57" s="522" t="s">
        <v>473</v>
      </c>
      <c r="B57" s="523" t="s">
        <v>474</v>
      </c>
      <c r="C57" s="524">
        <v>16571316</v>
      </c>
      <c r="D57" s="524">
        <f t="shared" si="0"/>
        <v>-87655</v>
      </c>
      <c r="E57" s="524">
        <v>16483661</v>
      </c>
    </row>
    <row r="58" spans="1:5" ht="15.75">
      <c r="A58" s="519" t="s">
        <v>475</v>
      </c>
      <c r="B58" s="520" t="s">
        <v>476</v>
      </c>
      <c r="C58" s="521">
        <v>18439044</v>
      </c>
      <c r="D58" s="521">
        <f t="shared" si="0"/>
        <v>1991127</v>
      </c>
      <c r="E58" s="521">
        <v>20430171</v>
      </c>
    </row>
    <row r="59" spans="1:5" ht="15.75">
      <c r="A59" s="522" t="s">
        <v>477</v>
      </c>
      <c r="B59" s="523" t="s">
        <v>478</v>
      </c>
      <c r="C59" s="524">
        <v>18439044</v>
      </c>
      <c r="D59" s="524">
        <f t="shared" si="0"/>
        <v>1991127</v>
      </c>
      <c r="E59" s="524">
        <v>20430171</v>
      </c>
    </row>
    <row r="60" spans="1:5" ht="15.75">
      <c r="A60" s="528" t="s">
        <v>479</v>
      </c>
      <c r="B60" s="529" t="s">
        <v>480</v>
      </c>
      <c r="C60" s="530">
        <f>C49+C57+C59</f>
        <v>20234334</v>
      </c>
      <c r="D60" s="524">
        <f t="shared" si="0"/>
        <v>8314599</v>
      </c>
      <c r="E60" s="530">
        <f>E49+E57+E59</f>
        <v>28548933</v>
      </c>
    </row>
    <row r="61" ht="24.75" customHeight="1"/>
  </sheetData>
  <sheetProtection/>
  <mergeCells count="2">
    <mergeCell ref="A1:E1"/>
    <mergeCell ref="A3:E3"/>
  </mergeCells>
  <printOptions horizontalCentered="1"/>
  <pageMargins left="0.7874015748031497" right="0.8267716535433072" top="1.1023622047244095" bottom="0.984251968503937" header="0.7874015748031497" footer="0.7874015748031497"/>
  <pageSetup fitToHeight="2" fitToWidth="1" horizontalDpi="300" verticalDpi="300" orientation="portrait" paperSize="9" scale="68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20" zoomScaleNormal="120" workbookViewId="0" topLeftCell="A1">
      <selection activeCell="L12" sqref="L12"/>
    </sheetView>
  </sheetViews>
  <sheetFormatPr defaultColWidth="12.00390625" defaultRowHeight="12.75"/>
  <cols>
    <col min="1" max="1" width="55.875" style="341" customWidth="1"/>
    <col min="2" max="2" width="6.875" style="341" customWidth="1"/>
    <col min="3" max="4" width="15.875" style="341" customWidth="1"/>
    <col min="5" max="16384" width="12.00390625" style="341" customWidth="1"/>
  </cols>
  <sheetData>
    <row r="1" spans="1:4" ht="15.75">
      <c r="A1" s="547" t="str">
        <f>CONCATENATE("4.3. tájékoztató tábla"," ",ALAPADATOK!A7," ",ALAPADATOK!B7," ",ALAPADATOK!C7," ",ALAPADATOK!D7," ",ALAPADATOK!E7," ",ALAPADATOK!F7," ",ALAPADATOK!G7," ",ALAPADATOK!H7)</f>
        <v>4.3. tájékoztató tábla a … / 2021 ( … ) önkormányzati határozathoz</v>
      </c>
      <c r="B1" s="547"/>
      <c r="C1" s="547"/>
      <c r="D1" s="547"/>
    </row>
    <row r="2" spans="1:4" ht="12" customHeight="1">
      <c r="A2" s="483"/>
      <c r="B2" s="483"/>
      <c r="C2" s="483"/>
      <c r="D2" s="483"/>
    </row>
    <row r="3" spans="1:4" ht="48" customHeight="1">
      <c r="A3" s="654" t="str">
        <f>+CONCATENATE("VAGYONKIMUTATÁS",CHAR(10),"az érték nélkül nyilvántartott eszközökről",CHAR(10),LEFT('1. sz. mell.'!C8,4),".")</f>
        <v>VAGYONKIMUTATÁS
az érték nélkül nyilvántartott eszközökről
2020.</v>
      </c>
      <c r="B3" s="655"/>
      <c r="C3" s="655"/>
      <c r="D3" s="655"/>
    </row>
    <row r="4" spans="1:4" ht="12" customHeight="1" thickBot="1">
      <c r="A4" s="483"/>
      <c r="B4" s="483"/>
      <c r="C4" s="483"/>
      <c r="D4" s="483"/>
    </row>
    <row r="5" spans="1:4" ht="43.5" customHeight="1" thickBot="1">
      <c r="A5" s="487" t="s">
        <v>42</v>
      </c>
      <c r="B5" s="486" t="s">
        <v>294</v>
      </c>
      <c r="C5" s="488" t="s">
        <v>297</v>
      </c>
      <c r="D5" s="489" t="s">
        <v>333</v>
      </c>
    </row>
    <row r="6" spans="1:4" ht="16.5" thickBot="1">
      <c r="A6" s="342" t="s">
        <v>248</v>
      </c>
      <c r="B6" s="343" t="s">
        <v>249</v>
      </c>
      <c r="C6" s="343" t="s">
        <v>250</v>
      </c>
      <c r="D6" s="344" t="s">
        <v>251</v>
      </c>
    </row>
    <row r="7" spans="1:4" ht="15.75" customHeight="1">
      <c r="A7" s="345" t="s">
        <v>298</v>
      </c>
      <c r="B7" s="346" t="s">
        <v>4</v>
      </c>
      <c r="C7" s="347"/>
      <c r="D7" s="348">
        <v>7031439</v>
      </c>
    </row>
    <row r="8" spans="1:4" ht="15.75" customHeight="1">
      <c r="A8" s="345" t="s">
        <v>299</v>
      </c>
      <c r="B8" s="349" t="s">
        <v>5</v>
      </c>
      <c r="C8" s="350"/>
      <c r="D8" s="351"/>
    </row>
    <row r="9" spans="1:4" ht="15.75" customHeight="1">
      <c r="A9" s="345" t="s">
        <v>300</v>
      </c>
      <c r="B9" s="349" t="s">
        <v>6</v>
      </c>
      <c r="C9" s="350"/>
      <c r="D9" s="351"/>
    </row>
    <row r="10" spans="1:4" ht="15.75" customHeight="1" thickBot="1">
      <c r="A10" s="352" t="s">
        <v>301</v>
      </c>
      <c r="B10" s="353" t="s">
        <v>7</v>
      </c>
      <c r="C10" s="354"/>
      <c r="D10" s="355"/>
    </row>
    <row r="11" spans="1:4" ht="15.75" customHeight="1" thickBot="1">
      <c r="A11" s="356" t="s">
        <v>302</v>
      </c>
      <c r="B11" s="357" t="s">
        <v>8</v>
      </c>
      <c r="C11" s="358"/>
      <c r="D11" s="359">
        <f>+D12+D13+D14+D15</f>
        <v>0</v>
      </c>
    </row>
    <row r="12" spans="1:4" ht="15.75" customHeight="1">
      <c r="A12" s="360" t="s">
        <v>303</v>
      </c>
      <c r="B12" s="346" t="s">
        <v>9</v>
      </c>
      <c r="C12" s="347"/>
      <c r="D12" s="348"/>
    </row>
    <row r="13" spans="1:4" ht="15.75" customHeight="1">
      <c r="A13" s="345" t="s">
        <v>304</v>
      </c>
      <c r="B13" s="349" t="s">
        <v>10</v>
      </c>
      <c r="C13" s="350"/>
      <c r="D13" s="351"/>
    </row>
    <row r="14" spans="1:4" ht="15.75" customHeight="1">
      <c r="A14" s="345" t="s">
        <v>305</v>
      </c>
      <c r="B14" s="349" t="s">
        <v>11</v>
      </c>
      <c r="C14" s="350"/>
      <c r="D14" s="351"/>
    </row>
    <row r="15" spans="1:4" ht="15.75" customHeight="1" thickBot="1">
      <c r="A15" s="352" t="s">
        <v>306</v>
      </c>
      <c r="B15" s="353" t="s">
        <v>12</v>
      </c>
      <c r="C15" s="354"/>
      <c r="D15" s="355"/>
    </row>
    <row r="16" spans="1:4" ht="15.75" customHeight="1" thickBot="1">
      <c r="A16" s="356" t="s">
        <v>307</v>
      </c>
      <c r="B16" s="357" t="s">
        <v>13</v>
      </c>
      <c r="C16" s="358"/>
      <c r="D16" s="359">
        <f>+D17+D18+D19</f>
        <v>0</v>
      </c>
    </row>
    <row r="17" spans="1:4" ht="15.75" customHeight="1">
      <c r="A17" s="360" t="s">
        <v>308</v>
      </c>
      <c r="B17" s="346" t="s">
        <v>14</v>
      </c>
      <c r="C17" s="347"/>
      <c r="D17" s="348"/>
    </row>
    <row r="18" spans="1:4" ht="15.75" customHeight="1">
      <c r="A18" s="345" t="s">
        <v>309</v>
      </c>
      <c r="B18" s="349" t="s">
        <v>15</v>
      </c>
      <c r="C18" s="350"/>
      <c r="D18" s="351"/>
    </row>
    <row r="19" spans="1:4" ht="15.75" customHeight="1" thickBot="1">
      <c r="A19" s="352" t="s">
        <v>310</v>
      </c>
      <c r="B19" s="353" t="s">
        <v>16</v>
      </c>
      <c r="C19" s="354"/>
      <c r="D19" s="355"/>
    </row>
    <row r="20" spans="1:4" ht="15.75" customHeight="1" thickBot="1">
      <c r="A20" s="356" t="s">
        <v>311</v>
      </c>
      <c r="B20" s="357" t="s">
        <v>17</v>
      </c>
      <c r="C20" s="358"/>
      <c r="D20" s="359">
        <f>+D21+D22+D23</f>
        <v>0</v>
      </c>
    </row>
    <row r="21" spans="1:4" ht="15.75" customHeight="1">
      <c r="A21" s="360" t="s">
        <v>312</v>
      </c>
      <c r="B21" s="346" t="s">
        <v>18</v>
      </c>
      <c r="C21" s="347"/>
      <c r="D21" s="348"/>
    </row>
    <row r="22" spans="1:4" ht="15.75" customHeight="1">
      <c r="A22" s="345" t="s">
        <v>313</v>
      </c>
      <c r="B22" s="349" t="s">
        <v>19</v>
      </c>
      <c r="C22" s="350"/>
      <c r="D22" s="351"/>
    </row>
    <row r="23" spans="1:4" ht="15.75" customHeight="1">
      <c r="A23" s="345" t="s">
        <v>314</v>
      </c>
      <c r="B23" s="349" t="s">
        <v>20</v>
      </c>
      <c r="C23" s="350"/>
      <c r="D23" s="351"/>
    </row>
    <row r="24" spans="1:4" ht="15.75" customHeight="1">
      <c r="A24" s="345" t="s">
        <v>315</v>
      </c>
      <c r="B24" s="349" t="s">
        <v>21</v>
      </c>
      <c r="C24" s="350"/>
      <c r="D24" s="351"/>
    </row>
    <row r="25" spans="1:4" ht="15.75" customHeight="1">
      <c r="A25" s="345"/>
      <c r="B25" s="349" t="s">
        <v>22</v>
      </c>
      <c r="C25" s="350"/>
      <c r="D25" s="351"/>
    </row>
    <row r="26" spans="1:4" ht="15.75" customHeight="1">
      <c r="A26" s="345"/>
      <c r="B26" s="349" t="s">
        <v>23</v>
      </c>
      <c r="C26" s="350"/>
      <c r="D26" s="351"/>
    </row>
    <row r="27" spans="1:4" ht="15.75" customHeight="1">
      <c r="A27" s="345"/>
      <c r="B27" s="349" t="s">
        <v>24</v>
      </c>
      <c r="C27" s="350"/>
      <c r="D27" s="351"/>
    </row>
    <row r="28" spans="1:4" ht="15.75" customHeight="1">
      <c r="A28" s="345"/>
      <c r="B28" s="349" t="s">
        <v>25</v>
      </c>
      <c r="C28" s="350"/>
      <c r="D28" s="351"/>
    </row>
    <row r="29" spans="1:4" ht="15.75" customHeight="1">
      <c r="A29" s="345"/>
      <c r="B29" s="349" t="s">
        <v>26</v>
      </c>
      <c r="C29" s="350"/>
      <c r="D29" s="351"/>
    </row>
    <row r="30" spans="1:4" ht="15.75" customHeight="1">
      <c r="A30" s="345"/>
      <c r="B30" s="349" t="s">
        <v>27</v>
      </c>
      <c r="C30" s="350"/>
      <c r="D30" s="351"/>
    </row>
    <row r="31" spans="1:4" ht="15.75" customHeight="1">
      <c r="A31" s="345"/>
      <c r="B31" s="349" t="s">
        <v>28</v>
      </c>
      <c r="C31" s="350"/>
      <c r="D31" s="351"/>
    </row>
    <row r="32" spans="1:4" ht="15.75" customHeight="1">
      <c r="A32" s="345"/>
      <c r="B32" s="349" t="s">
        <v>29</v>
      </c>
      <c r="C32" s="350"/>
      <c r="D32" s="351"/>
    </row>
    <row r="33" spans="1:4" ht="15.75" customHeight="1">
      <c r="A33" s="345"/>
      <c r="B33" s="349" t="s">
        <v>30</v>
      </c>
      <c r="C33" s="350"/>
      <c r="D33" s="351"/>
    </row>
    <row r="34" spans="1:4" ht="15.75" customHeight="1">
      <c r="A34" s="345"/>
      <c r="B34" s="349" t="s">
        <v>31</v>
      </c>
      <c r="C34" s="350"/>
      <c r="D34" s="351"/>
    </row>
    <row r="35" spans="1:4" ht="15.75" customHeight="1">
      <c r="A35" s="345"/>
      <c r="B35" s="349" t="s">
        <v>255</v>
      </c>
      <c r="C35" s="350"/>
      <c r="D35" s="351"/>
    </row>
    <row r="36" spans="1:4" ht="15.75" customHeight="1">
      <c r="A36" s="345"/>
      <c r="B36" s="349" t="s">
        <v>256</v>
      </c>
      <c r="C36" s="350"/>
      <c r="D36" s="351"/>
    </row>
    <row r="37" spans="1:4" ht="15.75" customHeight="1">
      <c r="A37" s="345"/>
      <c r="B37" s="349" t="s">
        <v>257</v>
      </c>
      <c r="C37" s="350"/>
      <c r="D37" s="351"/>
    </row>
    <row r="38" spans="1:4" ht="15.75" customHeight="1">
      <c r="A38" s="345"/>
      <c r="B38" s="349" t="s">
        <v>295</v>
      </c>
      <c r="C38" s="350"/>
      <c r="D38" s="351"/>
    </row>
    <row r="39" spans="1:4" ht="15.75" customHeight="1" thickBot="1">
      <c r="A39" s="352"/>
      <c r="B39" s="353" t="s">
        <v>296</v>
      </c>
      <c r="C39" s="354"/>
      <c r="D39" s="355"/>
    </row>
    <row r="40" spans="1:6" ht="15.75" customHeight="1" thickBot="1">
      <c r="A40" s="656" t="s">
        <v>316</v>
      </c>
      <c r="B40" s="657"/>
      <c r="C40" s="361"/>
      <c r="D40" s="359">
        <f>+D7+D8+D9+D10+D11+D16+D20+D24+D25+D26+D27+D28+D29+D30+D31+D32+D33+D34+D35+D36+D37+D38+D39</f>
        <v>7031439</v>
      </c>
      <c r="F40" s="362"/>
    </row>
    <row r="41" ht="15.75">
      <c r="A41" s="363" t="s">
        <v>317</v>
      </c>
    </row>
    <row r="42" spans="1:4" ht="15.75">
      <c r="A42" s="364"/>
      <c r="B42" s="365"/>
      <c r="C42" s="658"/>
      <c r="D42" s="658"/>
    </row>
    <row r="43" spans="1:4" ht="15.75">
      <c r="A43" s="364"/>
      <c r="B43" s="365"/>
      <c r="C43" s="366"/>
      <c r="D43" s="366"/>
    </row>
    <row r="44" spans="1:4" ht="15.75">
      <c r="A44" s="365"/>
      <c r="B44" s="365"/>
      <c r="C44" s="658"/>
      <c r="D44" s="658"/>
    </row>
    <row r="45" spans="1:2" ht="15.75">
      <c r="A45" s="367"/>
      <c r="B45" s="367"/>
    </row>
    <row r="46" spans="1:3" ht="15.75">
      <c r="A46" s="367"/>
      <c r="B46" s="367"/>
      <c r="C46" s="367"/>
    </row>
  </sheetData>
  <sheetProtection/>
  <mergeCells count="5">
    <mergeCell ref="A3:D3"/>
    <mergeCell ref="A40:B40"/>
    <mergeCell ref="C42:D42"/>
    <mergeCell ref="C44:D44"/>
    <mergeCell ref="A1:D1"/>
  </mergeCells>
  <printOptions horizontalCentered="1"/>
  <pageMargins left="0.5905511811023623" right="0.5905511811023623" top="0.9448818897637796" bottom="0.7874015748031497" header="0.5905511811023623" footer="0.590551181102362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zoomScale="120" zoomScaleNormal="120" workbookViewId="0" topLeftCell="A1">
      <selection activeCell="A2" sqref="A2:E2"/>
    </sheetView>
  </sheetViews>
  <sheetFormatPr defaultColWidth="9.00390625" defaultRowHeight="12.75"/>
  <cols>
    <col min="1" max="1" width="7.875" style="368" customWidth="1"/>
    <col min="2" max="2" width="54.875" style="368" customWidth="1"/>
    <col min="3" max="5" width="23.875" style="368" customWidth="1"/>
    <col min="6" max="6" width="5.50390625" style="368" customWidth="1"/>
    <col min="7" max="16384" width="9.375" style="368" customWidth="1"/>
  </cols>
  <sheetData>
    <row r="1" spans="1:6" ht="12.75">
      <c r="A1" s="490"/>
      <c r="B1" s="491"/>
      <c r="C1" s="491"/>
      <c r="D1" s="491"/>
      <c r="E1" s="491"/>
      <c r="F1" s="659" t="str">
        <f>CONCATENATE("5. tájékoztató tábla"," ",ALAPADATOK!A7," ",ALAPADATOK!B7," ",ALAPADATOK!C7," ",ALAPADATOK!D7," ",ALAPADATOK!E7," ",ALAPADATOK!F7," ",ALAPADATOK!G7," ",ALAPADATOK!H7)</f>
        <v>5. tájékoztató tábla a … / 2021 ( … ) önkormányzati határozathoz</v>
      </c>
    </row>
    <row r="2" spans="1:6" ht="58.5" customHeight="1">
      <c r="A2" s="660" t="str">
        <f>+CONCATENATE("A ",ALAPADATOK!A3," tulajdonában álló gazdálkodó szervezetek működéséből származó ",CHAR(10),"kötelezettségek és részesedések alakulása ",LEFT('1. sz. mell.'!C8,4),". évben")</f>
        <v>A Mikrotérségi Óvoda és Bölcsőde Intézmény-fenntartó Társulása tulajdonában álló gazdálkodó szervezetek működéséből származó 
kötelezettségek és részesedések alakulása 2020. évben</v>
      </c>
      <c r="B2" s="660"/>
      <c r="C2" s="660"/>
      <c r="D2" s="660"/>
      <c r="E2" s="660"/>
      <c r="F2" s="659"/>
    </row>
    <row r="3" spans="1:6" ht="16.5" thickBot="1">
      <c r="A3" s="492"/>
      <c r="B3" s="491"/>
      <c r="C3" s="491"/>
      <c r="D3" s="491"/>
      <c r="E3" s="491"/>
      <c r="F3" s="659"/>
    </row>
    <row r="4" spans="1:6" ht="79.5" thickBot="1">
      <c r="A4" s="493" t="s">
        <v>49</v>
      </c>
      <c r="B4" s="494" t="s">
        <v>318</v>
      </c>
      <c r="C4" s="494" t="s">
        <v>319</v>
      </c>
      <c r="D4" s="494" t="s">
        <v>320</v>
      </c>
      <c r="E4" s="495" t="s">
        <v>321</v>
      </c>
      <c r="F4" s="659"/>
    </row>
    <row r="5" spans="1:6" ht="15.75">
      <c r="A5" s="496" t="s">
        <v>4</v>
      </c>
      <c r="B5" s="370"/>
      <c r="C5" s="371"/>
      <c r="D5" s="372"/>
      <c r="E5" s="373"/>
      <c r="F5" s="659"/>
    </row>
    <row r="6" spans="1:6" ht="15.75">
      <c r="A6" s="497" t="s">
        <v>5</v>
      </c>
      <c r="B6" s="374"/>
      <c r="C6" s="375"/>
      <c r="D6" s="376"/>
      <c r="E6" s="377"/>
      <c r="F6" s="659"/>
    </row>
    <row r="7" spans="1:6" ht="15.75">
      <c r="A7" s="497" t="s">
        <v>6</v>
      </c>
      <c r="B7" s="374"/>
      <c r="C7" s="375"/>
      <c r="D7" s="376"/>
      <c r="E7" s="377"/>
      <c r="F7" s="659"/>
    </row>
    <row r="8" spans="1:6" ht="15.75">
      <c r="A8" s="497" t="s">
        <v>7</v>
      </c>
      <c r="B8" s="374"/>
      <c r="C8" s="375"/>
      <c r="D8" s="376"/>
      <c r="E8" s="377"/>
      <c r="F8" s="659"/>
    </row>
    <row r="9" spans="1:6" ht="15.75">
      <c r="A9" s="497" t="s">
        <v>8</v>
      </c>
      <c r="B9" s="374"/>
      <c r="C9" s="375"/>
      <c r="D9" s="376"/>
      <c r="E9" s="377"/>
      <c r="F9" s="659"/>
    </row>
    <row r="10" spans="1:6" ht="15.75">
      <c r="A10" s="497" t="s">
        <v>9</v>
      </c>
      <c r="B10" s="374"/>
      <c r="C10" s="375"/>
      <c r="D10" s="376"/>
      <c r="E10" s="377"/>
      <c r="F10" s="659"/>
    </row>
    <row r="11" spans="1:6" ht="15.75">
      <c r="A11" s="497" t="s">
        <v>10</v>
      </c>
      <c r="B11" s="374"/>
      <c r="C11" s="375"/>
      <c r="D11" s="376"/>
      <c r="E11" s="377"/>
      <c r="F11" s="659"/>
    </row>
    <row r="12" spans="1:6" ht="15.75">
      <c r="A12" s="497" t="s">
        <v>11</v>
      </c>
      <c r="B12" s="374"/>
      <c r="C12" s="375"/>
      <c r="D12" s="376"/>
      <c r="E12" s="377"/>
      <c r="F12" s="659"/>
    </row>
    <row r="13" spans="1:6" ht="15.75">
      <c r="A13" s="497" t="s">
        <v>12</v>
      </c>
      <c r="B13" s="374"/>
      <c r="C13" s="375"/>
      <c r="D13" s="376"/>
      <c r="E13" s="377"/>
      <c r="F13" s="659"/>
    </row>
    <row r="14" spans="1:6" ht="15.75">
      <c r="A14" s="497" t="s">
        <v>13</v>
      </c>
      <c r="B14" s="374"/>
      <c r="C14" s="375"/>
      <c r="D14" s="376"/>
      <c r="E14" s="377"/>
      <c r="F14" s="659"/>
    </row>
    <row r="15" spans="1:6" ht="15.75">
      <c r="A15" s="497" t="s">
        <v>14</v>
      </c>
      <c r="B15" s="374"/>
      <c r="C15" s="375"/>
      <c r="D15" s="376"/>
      <c r="E15" s="377"/>
      <c r="F15" s="659"/>
    </row>
    <row r="16" spans="1:6" ht="15.75">
      <c r="A16" s="497" t="s">
        <v>15</v>
      </c>
      <c r="B16" s="374"/>
      <c r="C16" s="375"/>
      <c r="D16" s="376"/>
      <c r="E16" s="377"/>
      <c r="F16" s="659"/>
    </row>
    <row r="17" spans="1:6" ht="15.75">
      <c r="A17" s="497" t="s">
        <v>16</v>
      </c>
      <c r="B17" s="374"/>
      <c r="C17" s="375"/>
      <c r="D17" s="376"/>
      <c r="E17" s="377"/>
      <c r="F17" s="659"/>
    </row>
    <row r="18" spans="1:6" ht="15.75">
      <c r="A18" s="497" t="s">
        <v>17</v>
      </c>
      <c r="B18" s="374"/>
      <c r="C18" s="375"/>
      <c r="D18" s="376"/>
      <c r="E18" s="377"/>
      <c r="F18" s="659"/>
    </row>
    <row r="19" spans="1:6" ht="15.75">
      <c r="A19" s="497" t="s">
        <v>18</v>
      </c>
      <c r="B19" s="374"/>
      <c r="C19" s="375"/>
      <c r="D19" s="376"/>
      <c r="E19" s="377"/>
      <c r="F19" s="659"/>
    </row>
    <row r="20" spans="1:6" ht="15.75">
      <c r="A20" s="497" t="s">
        <v>19</v>
      </c>
      <c r="B20" s="374"/>
      <c r="C20" s="375"/>
      <c r="D20" s="376"/>
      <c r="E20" s="377"/>
      <c r="F20" s="659"/>
    </row>
    <row r="21" spans="1:6" ht="16.5" thickBot="1">
      <c r="A21" s="498" t="s">
        <v>20</v>
      </c>
      <c r="B21" s="378"/>
      <c r="C21" s="379"/>
      <c r="D21" s="380"/>
      <c r="E21" s="381"/>
      <c r="F21" s="659"/>
    </row>
    <row r="22" spans="1:6" ht="16.5" thickBot="1">
      <c r="A22" s="661" t="s">
        <v>322</v>
      </c>
      <c r="B22" s="662"/>
      <c r="C22" s="382"/>
      <c r="D22" s="383">
        <f>IF(SUM(D5:D21)=0,"",SUM(D5:D21))</f>
      </c>
      <c r="E22" s="384">
        <f>IF(SUM(E5:E21)=0,"",SUM(E5:E21))</f>
      </c>
      <c r="F22" s="659"/>
    </row>
    <row r="23" ht="15.75">
      <c r="A23" s="369"/>
    </row>
  </sheetData>
  <sheetProtection/>
  <mergeCells count="3">
    <mergeCell ref="F1:F22"/>
    <mergeCell ref="A2:E2"/>
    <mergeCell ref="A22:B22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4"/>
  <sheetViews>
    <sheetView zoomScale="120" zoomScaleNormal="120" workbookViewId="0" topLeftCell="A1">
      <selection activeCell="B10" sqref="B10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16384" width="9.375" style="31" customWidth="1"/>
  </cols>
  <sheetData>
    <row r="1" spans="1:3" ht="15">
      <c r="A1" s="335"/>
      <c r="B1" s="335"/>
      <c r="C1" s="499" t="str">
        <f>CONCATENATE("6. tájékoztató tábla"," ",ALAPADATOK!A7," ",ALAPADATOK!B7," ",ALAPADATOK!C7," ",ALAPADATOK!D7," ",ALAPADATOK!E7," ",ALAPADATOK!F7," ",ALAPADATOK!G7," ",ALAPADATOK!H7)</f>
        <v>6. tájékoztató tábla a … / 2021 ( … ) önkormányzati határozathoz</v>
      </c>
    </row>
    <row r="2" spans="1:3" ht="14.25">
      <c r="A2" s="500"/>
      <c r="B2" s="500"/>
      <c r="C2" s="500"/>
    </row>
    <row r="3" spans="1:3" ht="33.75" customHeight="1">
      <c r="A3" s="663" t="s">
        <v>323</v>
      </c>
      <c r="B3" s="663"/>
      <c r="C3" s="663"/>
    </row>
    <row r="4" spans="1:3" ht="13.5" thickBot="1">
      <c r="A4" s="335"/>
      <c r="B4" s="335"/>
      <c r="C4" s="501"/>
    </row>
    <row r="5" spans="1:3" s="242" customFormat="1" ht="43.5" customHeight="1" thickBot="1">
      <c r="A5" s="385" t="s">
        <v>2</v>
      </c>
      <c r="B5" s="386" t="s">
        <v>42</v>
      </c>
      <c r="C5" s="387" t="s">
        <v>334</v>
      </c>
    </row>
    <row r="6" spans="1:3" ht="28.5" customHeight="1">
      <c r="A6" s="388" t="s">
        <v>4</v>
      </c>
      <c r="B6" s="389" t="str">
        <f>+CONCATENATE("Pénzkészlet ",LEFT('1. sz. mell.'!C8,4),". január 1-jén",CHAR(10),"ebből:")</f>
        <v>Pénzkészlet 2020. január 1-jén
ebből:</v>
      </c>
      <c r="C6" s="390">
        <f>C7+C8</f>
        <v>11307776</v>
      </c>
    </row>
    <row r="7" spans="1:3" ht="18" customHeight="1">
      <c r="A7" s="391" t="s">
        <v>5</v>
      </c>
      <c r="B7" s="392" t="s">
        <v>324</v>
      </c>
      <c r="C7" s="393">
        <v>302245</v>
      </c>
    </row>
    <row r="8" spans="1:3" ht="18" customHeight="1">
      <c r="A8" s="391" t="s">
        <v>6</v>
      </c>
      <c r="B8" s="392" t="s">
        <v>325</v>
      </c>
      <c r="C8" s="393">
        <v>11005531</v>
      </c>
    </row>
    <row r="9" spans="1:3" ht="18" customHeight="1">
      <c r="A9" s="391" t="s">
        <v>7</v>
      </c>
      <c r="B9" s="394" t="s">
        <v>326</v>
      </c>
      <c r="C9" s="393">
        <v>395656503</v>
      </c>
    </row>
    <row r="10" spans="1:3" ht="18" customHeight="1">
      <c r="A10" s="395" t="s">
        <v>8</v>
      </c>
      <c r="B10" s="396" t="s">
        <v>327</v>
      </c>
      <c r="C10" s="397">
        <v>388962230</v>
      </c>
    </row>
    <row r="11" spans="1:3" ht="18" customHeight="1" thickBot="1">
      <c r="A11" s="401" t="s">
        <v>9</v>
      </c>
      <c r="B11" s="404" t="s">
        <v>328</v>
      </c>
      <c r="C11" s="403">
        <v>-589706</v>
      </c>
    </row>
    <row r="12" spans="1:3" ht="25.5" customHeight="1">
      <c r="A12" s="398" t="s">
        <v>9</v>
      </c>
      <c r="B12" s="399" t="str">
        <f>+CONCATENATE("Záró pénzkészlet ",LEFT('1. sz. mell.'!C8,4),". december 31-én",CHAR(10),"ebből:")</f>
        <v>Záró pénzkészlet 2020. december 31-én
ebből:</v>
      </c>
      <c r="C12" s="400">
        <f>C6+C9-C10+C11</f>
        <v>17412343</v>
      </c>
    </row>
    <row r="13" spans="1:3" ht="18" customHeight="1">
      <c r="A13" s="391" t="s">
        <v>10</v>
      </c>
      <c r="B13" s="392" t="s">
        <v>324</v>
      </c>
      <c r="C13" s="393">
        <v>17098443</v>
      </c>
    </row>
    <row r="14" spans="1:3" ht="18" customHeight="1" thickBot="1">
      <c r="A14" s="401" t="s">
        <v>11</v>
      </c>
      <c r="B14" s="402" t="s">
        <v>325</v>
      </c>
      <c r="C14" s="403">
        <v>313900</v>
      </c>
    </row>
  </sheetData>
  <sheetProtection/>
  <mergeCells count="1">
    <mergeCell ref="A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="120" zoomScaleNormal="120" zoomScaleSheetLayoutView="120" workbookViewId="0" topLeftCell="A4">
      <selection activeCell="A4" sqref="A4:E4"/>
    </sheetView>
  </sheetViews>
  <sheetFormatPr defaultColWidth="9.00390625" defaultRowHeight="12.75"/>
  <cols>
    <col min="1" max="1" width="7.875" style="103" customWidth="1"/>
    <col min="2" max="2" width="61.375" style="103" customWidth="1"/>
    <col min="3" max="3" width="15.375" style="104" customWidth="1"/>
    <col min="4" max="5" width="13.875" style="103" customWidth="1"/>
    <col min="6" max="6" width="9.00390625" style="25" customWidth="1"/>
    <col min="7" max="16384" width="9.375" style="25" customWidth="1"/>
  </cols>
  <sheetData>
    <row r="1" spans="1:5" ht="15.75">
      <c r="A1" s="546" t="str">
        <f>CONCATENATE("1. melléklet"," ",ALAPADATOK!A7," ",ALAPADATOK!B7," ",ALAPADATOK!C7," ",ALAPADATOK!D7," ",ALAPADATOK!E7," ",ALAPADATOK!F7," ",ALAPADATOK!G7," ",ALAPADATOK!H7)</f>
        <v>1. melléklet a … / 2021 ( … ) önkormányzati határozathoz</v>
      </c>
      <c r="B1" s="547"/>
      <c r="C1" s="547"/>
      <c r="D1" s="547"/>
      <c r="E1" s="547"/>
    </row>
    <row r="2" spans="1:5" ht="15.75">
      <c r="A2" s="548"/>
      <c r="B2" s="549"/>
      <c r="C2" s="549"/>
      <c r="D2" s="549"/>
      <c r="E2" s="549"/>
    </row>
    <row r="3" spans="1:5" ht="15.75">
      <c r="A3" s="550" t="str">
        <f>ALAPADATOK!A3</f>
        <v>Mikrotérségi Óvoda és Bölcsőde Intézmény-fenntartó Társulása</v>
      </c>
      <c r="B3" s="551"/>
      <c r="C3" s="551"/>
      <c r="D3" s="551"/>
      <c r="E3" s="551"/>
    </row>
    <row r="4" spans="1:5" ht="15.75">
      <c r="A4" s="550" t="str">
        <f>CONCATENATE(ALAPADATOK!A2,". ÉVI ZÁRSZÁMADÁSÁNAK PÉNZÜGYI MÉRLEGE")</f>
        <v>2020. ÉVI ZÁRSZÁMADÁSÁNAK PÉNZÜGYI MÉRLEGE</v>
      </c>
      <c r="B4" s="551"/>
      <c r="C4" s="551"/>
      <c r="D4" s="551"/>
      <c r="E4" s="551"/>
    </row>
    <row r="5" spans="1:5" ht="15.75">
      <c r="A5" s="431"/>
      <c r="B5" s="431"/>
      <c r="C5" s="432"/>
      <c r="D5" s="431"/>
      <c r="E5" s="431"/>
    </row>
    <row r="6" spans="1:5" ht="15.75" customHeight="1">
      <c r="A6" s="558" t="s">
        <v>1</v>
      </c>
      <c r="B6" s="558"/>
      <c r="C6" s="558"/>
      <c r="D6" s="558"/>
      <c r="E6" s="558"/>
    </row>
    <row r="7" spans="1:5" ht="15.75" customHeight="1" thickBot="1">
      <c r="A7" s="559" t="s">
        <v>83</v>
      </c>
      <c r="B7" s="559"/>
      <c r="C7" s="432"/>
      <c r="D7" s="433"/>
      <c r="E7" s="434" t="s">
        <v>332</v>
      </c>
    </row>
    <row r="8" spans="1:5" ht="15.75" customHeight="1">
      <c r="A8" s="540" t="s">
        <v>49</v>
      </c>
      <c r="B8" s="542" t="s">
        <v>3</v>
      </c>
      <c r="C8" s="544" t="str">
        <f>CONCATENATE(ALAPADATOK!A2,ALAPADATOK!B2)</f>
        <v>2020. évi</v>
      </c>
      <c r="D8" s="544"/>
      <c r="E8" s="545"/>
    </row>
    <row r="9" spans="1:5" ht="37.5" customHeight="1" thickBot="1">
      <c r="A9" s="541"/>
      <c r="B9" s="543"/>
      <c r="C9" s="435" t="s">
        <v>123</v>
      </c>
      <c r="D9" s="435" t="s">
        <v>130</v>
      </c>
      <c r="E9" s="436" t="s">
        <v>131</v>
      </c>
    </row>
    <row r="10" spans="1:5" s="26" customFormat="1" ht="12" customHeight="1" thickBot="1">
      <c r="A10" s="22">
        <v>1</v>
      </c>
      <c r="B10" s="23">
        <v>2</v>
      </c>
      <c r="C10" s="23">
        <v>3</v>
      </c>
      <c r="D10" s="23">
        <v>4</v>
      </c>
      <c r="E10" s="149">
        <v>5</v>
      </c>
    </row>
    <row r="11" spans="1:5" s="1" customFormat="1" ht="12" customHeight="1" thickBot="1">
      <c r="A11" s="15" t="s">
        <v>4</v>
      </c>
      <c r="B11" s="16" t="s">
        <v>353</v>
      </c>
      <c r="C11" s="193">
        <f>+C12+C13+C14+C15+C16</f>
        <v>0</v>
      </c>
      <c r="D11" s="132">
        <f>+D12+D13+D14+D15+D16</f>
        <v>0</v>
      </c>
      <c r="E11" s="150">
        <f>+E12+E13+E14+E15+E16</f>
        <v>0</v>
      </c>
    </row>
    <row r="12" spans="1:5" s="1" customFormat="1" ht="12" customHeight="1">
      <c r="A12" s="12" t="s">
        <v>53</v>
      </c>
      <c r="B12" s="200" t="s">
        <v>354</v>
      </c>
      <c r="C12" s="194"/>
      <c r="D12" s="134"/>
      <c r="E12" s="152"/>
    </row>
    <row r="13" spans="1:5" s="1" customFormat="1" ht="12" customHeight="1">
      <c r="A13" s="11" t="s">
        <v>54</v>
      </c>
      <c r="B13" s="63" t="s">
        <v>180</v>
      </c>
      <c r="C13" s="192"/>
      <c r="D13" s="133"/>
      <c r="E13" s="154"/>
    </row>
    <row r="14" spans="1:5" s="1" customFormat="1" ht="12" customHeight="1">
      <c r="A14" s="11" t="s">
        <v>55</v>
      </c>
      <c r="B14" s="63" t="s">
        <v>358</v>
      </c>
      <c r="C14" s="192"/>
      <c r="D14" s="133"/>
      <c r="E14" s="154"/>
    </row>
    <row r="15" spans="1:5" s="1" customFormat="1" ht="12" customHeight="1">
      <c r="A15" s="11" t="s">
        <v>56</v>
      </c>
      <c r="B15" s="63" t="s">
        <v>359</v>
      </c>
      <c r="C15" s="192"/>
      <c r="D15" s="133"/>
      <c r="E15" s="154"/>
    </row>
    <row r="16" spans="1:5" s="1" customFormat="1" ht="12" customHeight="1" thickBot="1">
      <c r="A16" s="11" t="s">
        <v>82</v>
      </c>
      <c r="B16" s="63" t="s">
        <v>183</v>
      </c>
      <c r="C16" s="192"/>
      <c r="D16" s="133"/>
      <c r="E16" s="154"/>
    </row>
    <row r="17" spans="1:5" s="1" customFormat="1" ht="12" customHeight="1" thickBot="1">
      <c r="A17" s="15" t="s">
        <v>5</v>
      </c>
      <c r="B17" s="62" t="s">
        <v>152</v>
      </c>
      <c r="C17" s="201">
        <v>320763000</v>
      </c>
      <c r="D17" s="159">
        <v>312876605</v>
      </c>
      <c r="E17" s="160">
        <v>312876605</v>
      </c>
    </row>
    <row r="18" spans="1:5" s="1" customFormat="1" ht="12" customHeight="1" thickBot="1">
      <c r="A18" s="15" t="s">
        <v>6</v>
      </c>
      <c r="B18" s="16" t="s">
        <v>164</v>
      </c>
      <c r="C18" s="201">
        <v>3324000</v>
      </c>
      <c r="D18" s="159">
        <v>4626017</v>
      </c>
      <c r="E18" s="160">
        <v>4626017</v>
      </c>
    </row>
    <row r="19" spans="1:5" s="1" customFormat="1" ht="12" customHeight="1" thickBot="1">
      <c r="A19" s="15" t="s">
        <v>89</v>
      </c>
      <c r="B19" s="62" t="s">
        <v>184</v>
      </c>
      <c r="C19" s="202">
        <v>87287000</v>
      </c>
      <c r="D19" s="205">
        <v>76848245</v>
      </c>
      <c r="E19" s="204">
        <v>76780281</v>
      </c>
    </row>
    <row r="20" spans="1:5" s="1" customFormat="1" ht="12" customHeight="1" thickBot="1">
      <c r="A20" s="15" t="s">
        <v>8</v>
      </c>
      <c r="B20" s="62" t="s">
        <v>166</v>
      </c>
      <c r="C20" s="201"/>
      <c r="D20" s="159"/>
      <c r="E20" s="160"/>
    </row>
    <row r="21" spans="1:5" s="1" customFormat="1" ht="12" customHeight="1" thickBot="1">
      <c r="A21" s="15" t="s">
        <v>9</v>
      </c>
      <c r="B21" s="62" t="s">
        <v>153</v>
      </c>
      <c r="C21" s="201"/>
      <c r="D21" s="159"/>
      <c r="E21" s="160"/>
    </row>
    <row r="22" spans="1:5" s="1" customFormat="1" ht="12" customHeight="1" thickBot="1">
      <c r="A22" s="15" t="s">
        <v>91</v>
      </c>
      <c r="B22" s="62" t="s">
        <v>185</v>
      </c>
      <c r="C22" s="201"/>
      <c r="D22" s="159">
        <v>1373600</v>
      </c>
      <c r="E22" s="160">
        <v>1373600</v>
      </c>
    </row>
    <row r="23" spans="1:5" s="1" customFormat="1" ht="12" customHeight="1" thickBot="1">
      <c r="A23" s="15" t="s">
        <v>11</v>
      </c>
      <c r="B23" s="16" t="s">
        <v>186</v>
      </c>
      <c r="C23" s="195">
        <f>+C11+C17+C18+C19+C20+C21+C22</f>
        <v>411374000</v>
      </c>
      <c r="D23" s="137">
        <f>+D11+D17+D18+D19+D20+D21+D22</f>
        <v>395724467</v>
      </c>
      <c r="E23" s="157">
        <f>+E11+E17+E18+E19+E20+E21+E22</f>
        <v>395656503</v>
      </c>
    </row>
    <row r="24" spans="1:5" s="1" customFormat="1" ht="12" customHeight="1" thickBot="1">
      <c r="A24" s="15" t="s">
        <v>12</v>
      </c>
      <c r="B24" s="62" t="s">
        <v>187</v>
      </c>
      <c r="C24" s="193">
        <f>SUM(C25:C29)</f>
        <v>11572436</v>
      </c>
      <c r="D24" s="132">
        <f>SUM(D25:D29)</f>
        <v>11572436</v>
      </c>
      <c r="E24" s="150">
        <f>SUM(E25:E29)</f>
        <v>11572436</v>
      </c>
    </row>
    <row r="25" spans="1:5" s="1" customFormat="1" ht="12" customHeight="1">
      <c r="A25" s="11" t="s">
        <v>188</v>
      </c>
      <c r="B25" s="63" t="s">
        <v>189</v>
      </c>
      <c r="C25" s="203"/>
      <c r="D25" s="136"/>
      <c r="E25" s="158"/>
    </row>
    <row r="26" spans="1:5" s="1" customFormat="1" ht="12" customHeight="1">
      <c r="A26" s="11" t="s">
        <v>190</v>
      </c>
      <c r="B26" s="63" t="s">
        <v>191</v>
      </c>
      <c r="C26" s="203"/>
      <c r="D26" s="136"/>
      <c r="E26" s="158"/>
    </row>
    <row r="27" spans="1:5" s="1" customFormat="1" ht="12" customHeight="1">
      <c r="A27" s="11" t="s">
        <v>192</v>
      </c>
      <c r="B27" s="63" t="s">
        <v>193</v>
      </c>
      <c r="C27" s="203">
        <v>11572436</v>
      </c>
      <c r="D27" s="136">
        <v>11213590</v>
      </c>
      <c r="E27" s="158">
        <v>11213590</v>
      </c>
    </row>
    <row r="28" spans="1:5" s="1" customFormat="1" ht="12" customHeight="1">
      <c r="A28" s="11" t="s">
        <v>194</v>
      </c>
      <c r="B28" s="63" t="s">
        <v>195</v>
      </c>
      <c r="C28" s="203"/>
      <c r="D28" s="136">
        <v>358846</v>
      </c>
      <c r="E28" s="158">
        <v>358846</v>
      </c>
    </row>
    <row r="29" spans="1:5" s="1" customFormat="1" ht="12" customHeight="1" thickBot="1">
      <c r="A29" s="11" t="s">
        <v>196</v>
      </c>
      <c r="B29" s="63" t="s">
        <v>150</v>
      </c>
      <c r="C29" s="203"/>
      <c r="D29" s="136"/>
      <c r="E29" s="158"/>
    </row>
    <row r="30" spans="1:5" s="1" customFormat="1" ht="12" customHeight="1" thickBot="1">
      <c r="A30" s="15" t="s">
        <v>13</v>
      </c>
      <c r="B30" s="62" t="s">
        <v>151</v>
      </c>
      <c r="C30" s="201"/>
      <c r="D30" s="159"/>
      <c r="E30" s="160"/>
    </row>
    <row r="31" spans="1:5" s="1" customFormat="1" ht="12" customHeight="1" thickBot="1">
      <c r="A31" s="15" t="s">
        <v>14</v>
      </c>
      <c r="B31" s="190" t="s">
        <v>197</v>
      </c>
      <c r="C31" s="195">
        <f>+C24+C30</f>
        <v>11572436</v>
      </c>
      <c r="D31" s="137">
        <f>+D24+D30</f>
        <v>11572436</v>
      </c>
      <c r="E31" s="157">
        <f>+E24+E30</f>
        <v>11572436</v>
      </c>
    </row>
    <row r="32" spans="1:5" s="1" customFormat="1" ht="12" customHeight="1" thickBot="1">
      <c r="A32" s="15" t="s">
        <v>15</v>
      </c>
      <c r="B32" s="191" t="s">
        <v>198</v>
      </c>
      <c r="C32" s="195">
        <f>+C23+C31</f>
        <v>422946436</v>
      </c>
      <c r="D32" s="137">
        <f>+D23+D31</f>
        <v>407296903</v>
      </c>
      <c r="E32" s="157">
        <f>+E23+E31</f>
        <v>407228939</v>
      </c>
    </row>
    <row r="33" spans="1:5" s="1" customFormat="1" ht="12" customHeight="1">
      <c r="A33" s="163"/>
      <c r="B33" s="164"/>
      <c r="C33" s="165"/>
      <c r="D33" s="166"/>
      <c r="E33" s="167"/>
    </row>
    <row r="34" spans="1:5" s="1" customFormat="1" ht="12" customHeight="1">
      <c r="A34" s="560" t="s">
        <v>32</v>
      </c>
      <c r="B34" s="560"/>
      <c r="C34" s="560"/>
      <c r="D34" s="560"/>
      <c r="E34" s="560"/>
    </row>
    <row r="35" spans="1:5" s="1" customFormat="1" ht="12" customHeight="1" thickBot="1">
      <c r="A35" s="539" t="s">
        <v>84</v>
      </c>
      <c r="B35" s="539"/>
      <c r="C35" s="104"/>
      <c r="D35" s="148"/>
      <c r="E35" s="66" t="str">
        <f>E7</f>
        <v>Forintban!</v>
      </c>
    </row>
    <row r="36" spans="1:5" s="1" customFormat="1" ht="12" customHeight="1">
      <c r="A36" s="552" t="s">
        <v>49</v>
      </c>
      <c r="B36" s="554" t="s">
        <v>178</v>
      </c>
      <c r="C36" s="556" t="str">
        <f>C8</f>
        <v>2020. évi</v>
      </c>
      <c r="D36" s="556"/>
      <c r="E36" s="557"/>
    </row>
    <row r="37" spans="1:6" s="1" customFormat="1" ht="24" customHeight="1" thickBot="1">
      <c r="A37" s="553"/>
      <c r="B37" s="555"/>
      <c r="C37" s="108" t="s">
        <v>123</v>
      </c>
      <c r="D37" s="108" t="s">
        <v>130</v>
      </c>
      <c r="E37" s="239" t="s">
        <v>131</v>
      </c>
      <c r="F37" s="168"/>
    </row>
    <row r="38" spans="1:6" s="1" customFormat="1" ht="12" customHeight="1" thickBot="1">
      <c r="A38" s="22">
        <v>1</v>
      </c>
      <c r="B38" s="23">
        <v>2</v>
      </c>
      <c r="C38" s="23">
        <v>3</v>
      </c>
      <c r="D38" s="23">
        <v>4</v>
      </c>
      <c r="E38" s="24">
        <v>5</v>
      </c>
      <c r="F38" s="168"/>
    </row>
    <row r="39" spans="1:6" s="1" customFormat="1" ht="15" customHeight="1" thickBot="1">
      <c r="A39" s="17" t="s">
        <v>4</v>
      </c>
      <c r="B39" s="21" t="s">
        <v>221</v>
      </c>
      <c r="C39" s="131">
        <f>SUM(C40:C45)</f>
        <v>419622436</v>
      </c>
      <c r="D39" s="131">
        <f>SUM(D40:D45)</f>
        <v>401627062</v>
      </c>
      <c r="E39" s="196">
        <f>SUM(E40:E45)</f>
        <v>383293220</v>
      </c>
      <c r="F39" s="168"/>
    </row>
    <row r="40" spans="1:5" s="1" customFormat="1" ht="12.75" customHeight="1">
      <c r="A40" s="13" t="s">
        <v>53</v>
      </c>
      <c r="B40" s="7" t="s">
        <v>33</v>
      </c>
      <c r="C40" s="198">
        <v>215747000</v>
      </c>
      <c r="D40" s="198">
        <v>214593247</v>
      </c>
      <c r="E40" s="197">
        <v>214106867</v>
      </c>
    </row>
    <row r="41" spans="1:5" ht="16.5" customHeight="1">
      <c r="A41" s="11" t="s">
        <v>54</v>
      </c>
      <c r="B41" s="5" t="s">
        <v>92</v>
      </c>
      <c r="C41" s="133">
        <v>37349000</v>
      </c>
      <c r="D41" s="133">
        <v>35814883</v>
      </c>
      <c r="E41" s="154">
        <v>35753032</v>
      </c>
    </row>
    <row r="42" spans="1:5" ht="15.75">
      <c r="A42" s="11" t="s">
        <v>55</v>
      </c>
      <c r="B42" s="5" t="s">
        <v>75</v>
      </c>
      <c r="C42" s="135">
        <v>148880436</v>
      </c>
      <c r="D42" s="135">
        <v>118706345</v>
      </c>
      <c r="E42" s="156">
        <v>117567037</v>
      </c>
    </row>
    <row r="43" spans="1:5" s="26" customFormat="1" ht="12" customHeight="1">
      <c r="A43" s="11" t="s">
        <v>56</v>
      </c>
      <c r="B43" s="8" t="s">
        <v>93</v>
      </c>
      <c r="C43" s="135"/>
      <c r="D43" s="135"/>
      <c r="E43" s="156"/>
    </row>
    <row r="44" spans="1:5" s="26" customFormat="1" ht="12" customHeight="1">
      <c r="A44" s="11" t="s">
        <v>82</v>
      </c>
      <c r="B44" s="14" t="s">
        <v>94</v>
      </c>
      <c r="C44" s="135">
        <v>12976000</v>
      </c>
      <c r="D44" s="135">
        <v>15866284</v>
      </c>
      <c r="E44" s="156">
        <v>15866284</v>
      </c>
    </row>
    <row r="45" spans="1:5" s="26" customFormat="1" ht="12" customHeight="1">
      <c r="A45" s="11" t="s">
        <v>57</v>
      </c>
      <c r="B45" s="5" t="s">
        <v>222</v>
      </c>
      <c r="C45" s="135">
        <f>C46+C47</f>
        <v>4670000</v>
      </c>
      <c r="D45" s="135">
        <f>D46+D47</f>
        <v>16646303</v>
      </c>
      <c r="E45" s="156"/>
    </row>
    <row r="46" spans="1:5" s="26" customFormat="1" ht="12" customHeight="1">
      <c r="A46" s="11" t="s">
        <v>58</v>
      </c>
      <c r="B46" s="5" t="s">
        <v>223</v>
      </c>
      <c r="C46" s="135">
        <v>1920000</v>
      </c>
      <c r="D46" s="135"/>
      <c r="E46" s="156"/>
    </row>
    <row r="47" spans="1:5" ht="12" customHeight="1" thickBot="1">
      <c r="A47" s="11" t="s">
        <v>64</v>
      </c>
      <c r="B47" s="14" t="s">
        <v>224</v>
      </c>
      <c r="C47" s="135">
        <v>2750000</v>
      </c>
      <c r="D47" s="135">
        <v>16646303</v>
      </c>
      <c r="E47" s="156"/>
    </row>
    <row r="48" spans="1:5" ht="12" customHeight="1" thickBot="1">
      <c r="A48" s="15" t="s">
        <v>5</v>
      </c>
      <c r="B48" s="20" t="s">
        <v>199</v>
      </c>
      <c r="C48" s="132">
        <f>+C49+C50+C51</f>
        <v>3324000</v>
      </c>
      <c r="D48" s="132">
        <f>+D49+D50+D51</f>
        <v>5669841</v>
      </c>
      <c r="E48" s="150">
        <f>+E49+E50+E51</f>
        <v>5669010</v>
      </c>
    </row>
    <row r="49" spans="1:5" ht="12" customHeight="1">
      <c r="A49" s="12" t="s">
        <v>59</v>
      </c>
      <c r="B49" s="5" t="s">
        <v>105</v>
      </c>
      <c r="C49" s="134">
        <v>3324000</v>
      </c>
      <c r="D49" s="134">
        <v>4857600</v>
      </c>
      <c r="E49" s="152">
        <v>4856769</v>
      </c>
    </row>
    <row r="50" spans="1:5" ht="12" customHeight="1">
      <c r="A50" s="12" t="s">
        <v>60</v>
      </c>
      <c r="B50" s="9" t="s">
        <v>95</v>
      </c>
      <c r="C50" s="133"/>
      <c r="D50" s="133">
        <v>812241</v>
      </c>
      <c r="E50" s="154">
        <v>812241</v>
      </c>
    </row>
    <row r="51" spans="1:5" ht="12" customHeight="1" thickBot="1">
      <c r="A51" s="12" t="s">
        <v>61</v>
      </c>
      <c r="B51" s="64" t="s">
        <v>106</v>
      </c>
      <c r="C51" s="133"/>
      <c r="D51" s="133"/>
      <c r="E51" s="154"/>
    </row>
    <row r="52" spans="1:5" ht="12" customHeight="1" thickBot="1">
      <c r="A52" s="15" t="s">
        <v>6</v>
      </c>
      <c r="B52" s="50" t="s">
        <v>225</v>
      </c>
      <c r="C52" s="132">
        <f>+C39+C48</f>
        <v>422946436</v>
      </c>
      <c r="D52" s="132">
        <f>+D39+D48</f>
        <v>407296903</v>
      </c>
      <c r="E52" s="150">
        <f>+E39+E48</f>
        <v>388962230</v>
      </c>
    </row>
    <row r="53" spans="1:5" ht="12" customHeight="1" thickBot="1">
      <c r="A53" s="15" t="s">
        <v>7</v>
      </c>
      <c r="B53" s="50" t="s">
        <v>227</v>
      </c>
      <c r="C53" s="132">
        <f>+C54+C55+C56+C57</f>
        <v>0</v>
      </c>
      <c r="D53" s="132">
        <f>+D54+D55+D56+D57</f>
        <v>0</v>
      </c>
      <c r="E53" s="150">
        <f>+E54+E55+E56+E57</f>
        <v>0</v>
      </c>
    </row>
    <row r="54" spans="1:5" ht="12" customHeight="1">
      <c r="A54" s="13" t="s">
        <v>136</v>
      </c>
      <c r="B54" s="7" t="s">
        <v>200</v>
      </c>
      <c r="C54" s="198"/>
      <c r="D54" s="198"/>
      <c r="E54" s="197"/>
    </row>
    <row r="55" spans="1:5" ht="12" customHeight="1">
      <c r="A55" s="11" t="s">
        <v>137</v>
      </c>
      <c r="B55" s="5" t="s">
        <v>201</v>
      </c>
      <c r="C55" s="135"/>
      <c r="D55" s="135"/>
      <c r="E55" s="156"/>
    </row>
    <row r="56" spans="1:5" ht="12" customHeight="1">
      <c r="A56" s="11" t="s">
        <v>138</v>
      </c>
      <c r="B56" s="5" t="s">
        <v>228</v>
      </c>
      <c r="C56" s="135"/>
      <c r="D56" s="135"/>
      <c r="E56" s="156"/>
    </row>
    <row r="57" spans="1:5" ht="12" customHeight="1" thickBot="1">
      <c r="A57" s="10" t="s">
        <v>226</v>
      </c>
      <c r="B57" s="4" t="s">
        <v>229</v>
      </c>
      <c r="C57" s="135"/>
      <c r="D57" s="240"/>
      <c r="E57" s="156"/>
    </row>
    <row r="58" spans="1:5" ht="12" customHeight="1" thickBot="1">
      <c r="A58" s="15" t="s">
        <v>8</v>
      </c>
      <c r="B58" s="190" t="s">
        <v>230</v>
      </c>
      <c r="C58" s="132">
        <f>+C52+C53</f>
        <v>422946436</v>
      </c>
      <c r="D58" s="241">
        <f>+D52+D53</f>
        <v>407296903</v>
      </c>
      <c r="E58" s="65">
        <f>+E52+E53</f>
        <v>388962230</v>
      </c>
    </row>
    <row r="59" spans="3:4" ht="12" customHeight="1">
      <c r="C59" s="430">
        <f>C32-C58</f>
        <v>0</v>
      </c>
      <c r="D59" s="430">
        <f>D32-D58</f>
        <v>0</v>
      </c>
    </row>
    <row r="60" s="1" customFormat="1" ht="12.75" customHeight="1"/>
    <row r="61" ht="15.75">
      <c r="C61" s="103"/>
    </row>
    <row r="62" ht="15.75">
      <c r="C62" s="103"/>
    </row>
    <row r="63" ht="15.75">
      <c r="C63" s="103"/>
    </row>
    <row r="64" ht="16.5" customHeight="1">
      <c r="C64" s="103"/>
    </row>
    <row r="65" ht="15.75">
      <c r="C65" s="103"/>
    </row>
    <row r="66" ht="15.75">
      <c r="C66" s="103"/>
    </row>
    <row r="67" ht="15.75">
      <c r="C67" s="103"/>
    </row>
    <row r="68" ht="15.75">
      <c r="C68" s="103"/>
    </row>
    <row r="69" ht="15.75">
      <c r="C69" s="103"/>
    </row>
    <row r="70" s="103" customFormat="1" ht="15.75">
      <c r="F70" s="25"/>
    </row>
    <row r="71" s="103" customFormat="1" ht="15.75">
      <c r="F71" s="25"/>
    </row>
    <row r="72" s="103" customFormat="1" ht="15.75">
      <c r="F72" s="25"/>
    </row>
    <row r="73" s="103" customFormat="1" ht="15.75">
      <c r="F73" s="25"/>
    </row>
  </sheetData>
  <sheetProtection/>
  <mergeCells count="14">
    <mergeCell ref="A36:A37"/>
    <mergeCell ref="B36:B37"/>
    <mergeCell ref="C36:E36"/>
    <mergeCell ref="A6:E6"/>
    <mergeCell ref="A7:B7"/>
    <mergeCell ref="A34:E34"/>
    <mergeCell ref="A35:B35"/>
    <mergeCell ref="A8:A9"/>
    <mergeCell ref="B8:B9"/>
    <mergeCell ref="C8:E8"/>
    <mergeCell ref="A1:E1"/>
    <mergeCell ref="A2:E2"/>
    <mergeCell ref="A3:E3"/>
    <mergeCell ref="A4:E4"/>
  </mergeCells>
  <printOptions horizontalCentered="1"/>
  <pageMargins left="0.5905511811023623" right="0.5905511811023623" top="0.8661417322834646" bottom="0.8661417322834646" header="0.5905511811023623" footer="0.3937007874015748"/>
  <pageSetup fitToHeight="2" fitToWidth="3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120" zoomScaleNormal="120" zoomScaleSheetLayoutView="100" workbookViewId="0" topLeftCell="A10">
      <selection activeCell="B1" sqref="B1:F1"/>
    </sheetView>
  </sheetViews>
  <sheetFormatPr defaultColWidth="9.00390625" defaultRowHeight="12.75"/>
  <cols>
    <col min="1" max="1" width="6.875" style="36" customWidth="1"/>
    <col min="2" max="2" width="55.125" style="52" customWidth="1"/>
    <col min="3" max="5" width="16.375" style="36" customWidth="1"/>
    <col min="6" max="6" width="55.125" style="36" customWidth="1"/>
    <col min="7" max="9" width="16.375" style="36" customWidth="1"/>
    <col min="10" max="10" width="4.875" style="36" customWidth="1"/>
    <col min="11" max="16384" width="9.375" style="36" customWidth="1"/>
  </cols>
  <sheetData>
    <row r="1" spans="1:10" ht="33" customHeight="1">
      <c r="A1" s="437"/>
      <c r="B1" s="564" t="s">
        <v>351</v>
      </c>
      <c r="C1" s="564"/>
      <c r="D1" s="564"/>
      <c r="E1" s="564"/>
      <c r="F1" s="564"/>
      <c r="G1" s="439"/>
      <c r="H1" s="439"/>
      <c r="I1" s="535"/>
      <c r="J1" s="563" t="str">
        <f>CONCATENATE("2.1. melléklet"," ",ALAPADATOK!A7," ",ALAPADATOK!B7," ",ALAPADATOK!C7," ",ALAPADATOK!D7," ",ALAPADATOK!E7," ",ALAPADATOK!F7," ",ALAPADATOK!G7," ",ALAPADATOK!H7)</f>
        <v>2.1. melléklet a … / 2021 ( … ) önkormányzati határozathoz</v>
      </c>
    </row>
    <row r="2" spans="1:10" ht="14.25" thickBot="1">
      <c r="A2" s="437"/>
      <c r="B2" s="440"/>
      <c r="C2" s="437"/>
      <c r="D2" s="437"/>
      <c r="E2" s="437"/>
      <c r="F2" s="437"/>
      <c r="G2" s="441"/>
      <c r="H2" s="441"/>
      <c r="I2" s="441" t="str">
        <f>'1. sz. mell.'!E7</f>
        <v>Forintban!</v>
      </c>
      <c r="J2" s="563"/>
    </row>
    <row r="3" spans="1:10" ht="18" customHeight="1" thickBot="1">
      <c r="A3" s="561" t="s">
        <v>49</v>
      </c>
      <c r="B3" s="442" t="s">
        <v>39</v>
      </c>
      <c r="C3" s="443"/>
      <c r="D3" s="443"/>
      <c r="E3" s="443"/>
      <c r="F3" s="442" t="s">
        <v>40</v>
      </c>
      <c r="G3" s="444"/>
      <c r="H3" s="444"/>
      <c r="I3" s="444"/>
      <c r="J3" s="563"/>
    </row>
    <row r="4" spans="1:10" s="76" customFormat="1" ht="35.25" customHeight="1" thickBot="1">
      <c r="A4" s="562"/>
      <c r="B4" s="445" t="s">
        <v>42</v>
      </c>
      <c r="C4" s="446" t="str">
        <f>+CONCATENATE(LEFT('1. sz. mell.'!C8,4),". évi eredeti előirányzat")</f>
        <v>2020. évi eredeti előirányzat</v>
      </c>
      <c r="D4" s="447" t="str">
        <f>+CONCATENATE(LEFT('1. sz. mell.'!C8,4),". évi módosított előirányzat")</f>
        <v>2020. évi módosított előirányzat</v>
      </c>
      <c r="E4" s="446" t="str">
        <f>+CONCATENATE(LEFT('1. sz. mell.'!C8,4),". évi teljesítés")</f>
        <v>2020. évi teljesítés</v>
      </c>
      <c r="F4" s="445" t="s">
        <v>42</v>
      </c>
      <c r="G4" s="446" t="str">
        <f>C4</f>
        <v>2020. évi eredeti előirányzat</v>
      </c>
      <c r="H4" s="447" t="str">
        <f>D4</f>
        <v>2020. évi módosított előirányzat</v>
      </c>
      <c r="I4" s="448" t="str">
        <f>E4</f>
        <v>2020. évi teljesítés</v>
      </c>
      <c r="J4" s="563"/>
    </row>
    <row r="5" spans="1:10" s="81" customFormat="1" ht="12" customHeight="1" thickBot="1">
      <c r="A5" s="77">
        <v>1</v>
      </c>
      <c r="B5" s="78">
        <v>2</v>
      </c>
      <c r="C5" s="79">
        <v>3</v>
      </c>
      <c r="D5" s="79">
        <v>4</v>
      </c>
      <c r="E5" s="79">
        <v>5</v>
      </c>
      <c r="F5" s="78">
        <v>6</v>
      </c>
      <c r="G5" s="79">
        <v>7</v>
      </c>
      <c r="H5" s="79">
        <v>8</v>
      </c>
      <c r="I5" s="80">
        <v>9</v>
      </c>
      <c r="J5" s="563"/>
    </row>
    <row r="6" spans="1:10" ht="15" customHeight="1">
      <c r="A6" s="82" t="s">
        <v>4</v>
      </c>
      <c r="B6" s="83" t="s">
        <v>355</v>
      </c>
      <c r="C6" s="67"/>
      <c r="D6" s="67"/>
      <c r="E6" s="67"/>
      <c r="F6" s="83" t="s">
        <v>43</v>
      </c>
      <c r="G6" s="141">
        <v>215747000</v>
      </c>
      <c r="H6" s="172">
        <v>214593247</v>
      </c>
      <c r="I6" s="73">
        <v>214106867</v>
      </c>
      <c r="J6" s="563"/>
    </row>
    <row r="7" spans="1:10" ht="15" customHeight="1">
      <c r="A7" s="84" t="s">
        <v>5</v>
      </c>
      <c r="B7" s="85" t="s">
        <v>152</v>
      </c>
      <c r="C7" s="68">
        <v>320763000</v>
      </c>
      <c r="D7" s="68">
        <v>312876605</v>
      </c>
      <c r="E7" s="68">
        <v>312876605</v>
      </c>
      <c r="F7" s="85" t="s">
        <v>92</v>
      </c>
      <c r="G7" s="68">
        <v>37349000</v>
      </c>
      <c r="H7" s="173">
        <v>35814883</v>
      </c>
      <c r="I7" s="74">
        <v>35753032</v>
      </c>
      <c r="J7" s="563"/>
    </row>
    <row r="8" spans="1:10" ht="15" customHeight="1">
      <c r="A8" s="84" t="s">
        <v>6</v>
      </c>
      <c r="B8" s="85" t="s">
        <v>202</v>
      </c>
      <c r="C8" s="68">
        <v>87287000</v>
      </c>
      <c r="D8" s="68">
        <v>76848245</v>
      </c>
      <c r="E8" s="68">
        <v>76780281</v>
      </c>
      <c r="F8" s="85" t="s">
        <v>109</v>
      </c>
      <c r="G8" s="68">
        <v>148880436</v>
      </c>
      <c r="H8" s="173">
        <v>118706345</v>
      </c>
      <c r="I8" s="74">
        <v>117567037</v>
      </c>
      <c r="J8" s="563"/>
    </row>
    <row r="9" spans="1:10" ht="15" customHeight="1">
      <c r="A9" s="84" t="s">
        <v>7</v>
      </c>
      <c r="B9" s="85" t="s">
        <v>153</v>
      </c>
      <c r="C9" s="68"/>
      <c r="D9" s="68"/>
      <c r="E9" s="68"/>
      <c r="F9" s="85" t="s">
        <v>93</v>
      </c>
      <c r="G9" s="68"/>
      <c r="H9" s="173"/>
      <c r="I9" s="74"/>
      <c r="J9" s="563"/>
    </row>
    <row r="10" spans="1:10" ht="15" customHeight="1">
      <c r="A10" s="84" t="s">
        <v>8</v>
      </c>
      <c r="B10" s="206"/>
      <c r="C10" s="68"/>
      <c r="D10" s="68"/>
      <c r="E10" s="68"/>
      <c r="F10" s="85" t="s">
        <v>94</v>
      </c>
      <c r="G10" s="68">
        <v>12976000</v>
      </c>
      <c r="H10" s="173">
        <v>15866284</v>
      </c>
      <c r="I10" s="74">
        <v>15866284</v>
      </c>
      <c r="J10" s="563"/>
    </row>
    <row r="11" spans="1:10" ht="15" customHeight="1">
      <c r="A11" s="84" t="s">
        <v>9</v>
      </c>
      <c r="B11" s="30"/>
      <c r="C11" s="69"/>
      <c r="D11" s="69"/>
      <c r="E11" s="69"/>
      <c r="F11" s="85" t="s">
        <v>34</v>
      </c>
      <c r="G11" s="68">
        <v>4670000</v>
      </c>
      <c r="H11" s="173">
        <v>16646303</v>
      </c>
      <c r="I11" s="74"/>
      <c r="J11" s="563"/>
    </row>
    <row r="12" spans="1:10" ht="15" customHeight="1">
      <c r="A12" s="84" t="s">
        <v>10</v>
      </c>
      <c r="B12" s="30"/>
      <c r="C12" s="68"/>
      <c r="D12" s="68"/>
      <c r="E12" s="68"/>
      <c r="F12" s="30"/>
      <c r="G12" s="68"/>
      <c r="H12" s="173"/>
      <c r="I12" s="74"/>
      <c r="J12" s="563"/>
    </row>
    <row r="13" spans="1:10" ht="15" customHeight="1">
      <c r="A13" s="84" t="s">
        <v>11</v>
      </c>
      <c r="B13" s="30"/>
      <c r="C13" s="68"/>
      <c r="D13" s="68"/>
      <c r="E13" s="68"/>
      <c r="F13" s="30"/>
      <c r="G13" s="68"/>
      <c r="H13" s="173"/>
      <c r="I13" s="74"/>
      <c r="J13" s="563"/>
    </row>
    <row r="14" spans="1:10" ht="15" customHeight="1">
      <c r="A14" s="84" t="s">
        <v>12</v>
      </c>
      <c r="B14" s="169"/>
      <c r="C14" s="69"/>
      <c r="D14" s="69"/>
      <c r="E14" s="69"/>
      <c r="F14" s="30"/>
      <c r="G14" s="68"/>
      <c r="H14" s="173"/>
      <c r="I14" s="74"/>
      <c r="J14" s="563"/>
    </row>
    <row r="15" spans="1:10" ht="15" customHeight="1">
      <c r="A15" s="84" t="s">
        <v>13</v>
      </c>
      <c r="B15" s="30"/>
      <c r="C15" s="68"/>
      <c r="D15" s="68"/>
      <c r="E15" s="68"/>
      <c r="F15" s="30"/>
      <c r="G15" s="68"/>
      <c r="H15" s="68"/>
      <c r="I15" s="145"/>
      <c r="J15" s="563"/>
    </row>
    <row r="16" spans="1:10" ht="15" customHeight="1">
      <c r="A16" s="84" t="s">
        <v>14</v>
      </c>
      <c r="B16" s="30"/>
      <c r="C16" s="68"/>
      <c r="D16" s="68"/>
      <c r="E16" s="68"/>
      <c r="F16" s="30"/>
      <c r="G16" s="68"/>
      <c r="H16" s="68"/>
      <c r="I16" s="145"/>
      <c r="J16" s="563"/>
    </row>
    <row r="17" spans="1:10" ht="15" customHeight="1" thickBot="1">
      <c r="A17" s="84" t="s">
        <v>15</v>
      </c>
      <c r="B17" s="38"/>
      <c r="C17" s="70"/>
      <c r="D17" s="70"/>
      <c r="E17" s="70"/>
      <c r="F17" s="30"/>
      <c r="G17" s="70"/>
      <c r="H17" s="70"/>
      <c r="I17" s="175"/>
      <c r="J17" s="563"/>
    </row>
    <row r="18" spans="1:10" ht="15" customHeight="1" thickBot="1">
      <c r="A18" s="86" t="s">
        <v>16</v>
      </c>
      <c r="B18" s="51" t="s">
        <v>203</v>
      </c>
      <c r="C18" s="71">
        <f>SUM(C6:C17)</f>
        <v>408050000</v>
      </c>
      <c r="D18" s="71">
        <f>SUM(D6:D17)</f>
        <v>389724850</v>
      </c>
      <c r="E18" s="71">
        <f>SUM(E6:E17)</f>
        <v>389656886</v>
      </c>
      <c r="F18" s="51" t="s">
        <v>160</v>
      </c>
      <c r="G18" s="71">
        <f>SUM(G6:G17)</f>
        <v>419622436</v>
      </c>
      <c r="H18" s="71">
        <f>SUM(H6:H17)</f>
        <v>401627062</v>
      </c>
      <c r="I18" s="174">
        <f>SUM(I6:I17)</f>
        <v>383293220</v>
      </c>
      <c r="J18" s="563"/>
    </row>
    <row r="19" spans="1:10" ht="15" customHeight="1">
      <c r="A19" s="170" t="s">
        <v>17</v>
      </c>
      <c r="B19" s="87" t="s">
        <v>154</v>
      </c>
      <c r="C19" s="88">
        <f>+C20+C21+C22+C23</f>
        <v>11572436</v>
      </c>
      <c r="D19" s="88">
        <f>+D20+D21+D22+D23</f>
        <v>11572436</v>
      </c>
      <c r="E19" s="88">
        <f>+E20+E21+E22+E23</f>
        <v>11572436</v>
      </c>
      <c r="F19" s="89" t="s">
        <v>96</v>
      </c>
      <c r="G19" s="72"/>
      <c r="H19" s="72"/>
      <c r="I19" s="176"/>
      <c r="J19" s="563"/>
    </row>
    <row r="20" spans="1:10" ht="15" customHeight="1">
      <c r="A20" s="171" t="s">
        <v>18</v>
      </c>
      <c r="B20" s="89" t="s">
        <v>103</v>
      </c>
      <c r="C20" s="43">
        <v>11572436</v>
      </c>
      <c r="D20" s="43">
        <v>11213590</v>
      </c>
      <c r="E20" s="43">
        <v>11213590</v>
      </c>
      <c r="F20" s="89" t="s">
        <v>161</v>
      </c>
      <c r="G20" s="43"/>
      <c r="H20" s="43"/>
      <c r="I20" s="177"/>
      <c r="J20" s="563"/>
    </row>
    <row r="21" spans="1:10" ht="15" customHeight="1">
      <c r="A21" s="171" t="s">
        <v>19</v>
      </c>
      <c r="B21" s="89" t="s">
        <v>104</v>
      </c>
      <c r="C21" s="43"/>
      <c r="D21" s="43">
        <v>358846</v>
      </c>
      <c r="E21" s="43">
        <v>358846</v>
      </c>
      <c r="F21" s="89" t="s">
        <v>85</v>
      </c>
      <c r="G21" s="43"/>
      <c r="H21" s="43"/>
      <c r="I21" s="177"/>
      <c r="J21" s="563"/>
    </row>
    <row r="22" spans="1:10" ht="15" customHeight="1">
      <c r="A22" s="171" t="s">
        <v>20</v>
      </c>
      <c r="B22" s="89" t="s">
        <v>107</v>
      </c>
      <c r="C22" s="43"/>
      <c r="D22" s="43"/>
      <c r="E22" s="43"/>
      <c r="F22" s="89" t="s">
        <v>86</v>
      </c>
      <c r="G22" s="43"/>
      <c r="H22" s="43"/>
      <c r="I22" s="177"/>
      <c r="J22" s="563"/>
    </row>
    <row r="23" spans="1:10" ht="15" customHeight="1">
      <c r="A23" s="171" t="s">
        <v>21</v>
      </c>
      <c r="B23" s="89" t="s">
        <v>108</v>
      </c>
      <c r="C23" s="43"/>
      <c r="D23" s="43"/>
      <c r="E23" s="43"/>
      <c r="F23" s="87" t="s">
        <v>110</v>
      </c>
      <c r="G23" s="43"/>
      <c r="H23" s="43"/>
      <c r="I23" s="177"/>
      <c r="J23" s="563"/>
    </row>
    <row r="24" spans="1:10" ht="15" customHeight="1">
      <c r="A24" s="171" t="s">
        <v>22</v>
      </c>
      <c r="B24" s="89" t="s">
        <v>155</v>
      </c>
      <c r="C24" s="90">
        <f>+C25+C26</f>
        <v>0</v>
      </c>
      <c r="D24" s="90">
        <f>+D25+D26</f>
        <v>0</v>
      </c>
      <c r="E24" s="90">
        <f>+E25+E26</f>
        <v>0</v>
      </c>
      <c r="F24" s="89" t="s">
        <v>97</v>
      </c>
      <c r="G24" s="43"/>
      <c r="H24" s="43"/>
      <c r="I24" s="177"/>
      <c r="J24" s="563"/>
    </row>
    <row r="25" spans="1:10" ht="15" customHeight="1">
      <c r="A25" s="170" t="s">
        <v>23</v>
      </c>
      <c r="B25" s="87" t="s">
        <v>156</v>
      </c>
      <c r="C25" s="72"/>
      <c r="D25" s="72"/>
      <c r="E25" s="72"/>
      <c r="F25" s="83" t="s">
        <v>98</v>
      </c>
      <c r="G25" s="72"/>
      <c r="H25" s="72"/>
      <c r="I25" s="176"/>
      <c r="J25" s="563"/>
    </row>
    <row r="26" spans="1:10" ht="15" customHeight="1" thickBot="1">
      <c r="A26" s="171" t="s">
        <v>24</v>
      </c>
      <c r="B26" s="89" t="s">
        <v>157</v>
      </c>
      <c r="C26" s="43"/>
      <c r="D26" s="43"/>
      <c r="E26" s="208"/>
      <c r="F26" s="30" t="s">
        <v>228</v>
      </c>
      <c r="G26" s="43"/>
      <c r="H26" s="43"/>
      <c r="I26" s="177"/>
      <c r="J26" s="563"/>
    </row>
    <row r="27" spans="1:10" ht="15" customHeight="1" thickBot="1">
      <c r="A27" s="86" t="s">
        <v>25</v>
      </c>
      <c r="B27" s="51" t="s">
        <v>158</v>
      </c>
      <c r="C27" s="71">
        <f>+C19+C24</f>
        <v>11572436</v>
      </c>
      <c r="D27" s="71">
        <f>+D19+D24</f>
        <v>11572436</v>
      </c>
      <c r="E27" s="207">
        <f>+E19+E24</f>
        <v>11572436</v>
      </c>
      <c r="F27" s="51" t="s">
        <v>162</v>
      </c>
      <c r="G27" s="71">
        <f>SUM(G19:G26)</f>
        <v>0</v>
      </c>
      <c r="H27" s="71">
        <f>SUM(H19:H26)</f>
        <v>0</v>
      </c>
      <c r="I27" s="174">
        <f>SUM(I19:I26)</f>
        <v>0</v>
      </c>
      <c r="J27" s="563"/>
    </row>
    <row r="28" spans="1:10" ht="15" customHeight="1" thickBot="1">
      <c r="A28" s="86" t="s">
        <v>26</v>
      </c>
      <c r="B28" s="91" t="s">
        <v>159</v>
      </c>
      <c r="C28" s="410">
        <f>+C18+C27</f>
        <v>419622436</v>
      </c>
      <c r="D28" s="410">
        <f>+D18+D27</f>
        <v>401297286</v>
      </c>
      <c r="E28" s="411">
        <f>+E18+E27</f>
        <v>401229322</v>
      </c>
      <c r="F28" s="91" t="s">
        <v>163</v>
      </c>
      <c r="G28" s="410">
        <f>+G18+G27</f>
        <v>419622436</v>
      </c>
      <c r="H28" s="410">
        <f>+H18+H27</f>
        <v>401627062</v>
      </c>
      <c r="I28" s="411">
        <f>+I18+I27</f>
        <v>383293220</v>
      </c>
      <c r="J28" s="563"/>
    </row>
    <row r="29" spans="1:10" ht="15" customHeight="1" thickBot="1">
      <c r="A29" s="86" t="s">
        <v>27</v>
      </c>
      <c r="B29" s="91" t="s">
        <v>87</v>
      </c>
      <c r="C29" s="410">
        <f>IF(C18-G18&lt;0,G18-C18,"-")</f>
        <v>11572436</v>
      </c>
      <c r="D29" s="410">
        <f>IF(D18-H18&lt;0,H18-D18,"-")</f>
        <v>11902212</v>
      </c>
      <c r="E29" s="411" t="str">
        <f>IF(E18-I18&lt;0,I18-E18,"-")</f>
        <v>-</v>
      </c>
      <c r="F29" s="91" t="s">
        <v>88</v>
      </c>
      <c r="G29" s="410" t="str">
        <f>IF(C18-G18&gt;0,C18-G18,"-")</f>
        <v>-</v>
      </c>
      <c r="H29" s="410" t="str">
        <f>IF(D18-H18&gt;0,D18-H18,"-")</f>
        <v>-</v>
      </c>
      <c r="I29" s="411">
        <f>IF(E18-I18&gt;0,E18-I18,"-")</f>
        <v>6363666</v>
      </c>
      <c r="J29" s="563"/>
    </row>
    <row r="30" spans="1:10" ht="15" customHeight="1" thickBot="1">
      <c r="A30" s="86" t="s">
        <v>28</v>
      </c>
      <c r="B30" s="91" t="s">
        <v>335</v>
      </c>
      <c r="C30" s="410" t="str">
        <f>IF(C28-G28&lt;0,G28-C28,"-")</f>
        <v>-</v>
      </c>
      <c r="D30" s="410">
        <f>IF(D28-H28&lt;0,H28-D28,"-")</f>
        <v>329776</v>
      </c>
      <c r="E30" s="410" t="str">
        <f>IF(E28-I28&lt;0,I28-E28,"-")</f>
        <v>-</v>
      </c>
      <c r="F30" s="91" t="s">
        <v>336</v>
      </c>
      <c r="G30" s="410" t="str">
        <f>IF(C28-G28&gt;0,C28-G28,"-")</f>
        <v>-</v>
      </c>
      <c r="H30" s="410" t="str">
        <f>IF(D28-H28&gt;0,D28-H28,"-")</f>
        <v>-</v>
      </c>
      <c r="I30" s="429">
        <f>IF(E28-I28&gt;0,E28-I28,"-")</f>
        <v>17936102</v>
      </c>
      <c r="J30" s="563"/>
    </row>
  </sheetData>
  <sheetProtection/>
  <mergeCells count="3">
    <mergeCell ref="A3:A4"/>
    <mergeCell ref="J1:J30"/>
    <mergeCell ref="B1:F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15" workbookViewId="0" topLeftCell="A1">
      <selection activeCell="D30" sqref="D30"/>
    </sheetView>
  </sheetViews>
  <sheetFormatPr defaultColWidth="9.00390625" defaultRowHeight="12.75"/>
  <cols>
    <col min="1" max="1" width="6.875" style="36" customWidth="1"/>
    <col min="2" max="2" width="49.50390625" style="52" customWidth="1"/>
    <col min="3" max="3" width="15.50390625" style="36" customWidth="1"/>
    <col min="4" max="5" width="16.375" style="36" customWidth="1"/>
    <col min="6" max="6" width="48.50390625" style="36" customWidth="1"/>
    <col min="7" max="9" width="16.375" style="36" customWidth="1"/>
    <col min="10" max="10" width="4.875" style="36" customWidth="1"/>
    <col min="11" max="16384" width="9.375" style="36" customWidth="1"/>
  </cols>
  <sheetData>
    <row r="1" spans="1:10" ht="39.75" customHeight="1">
      <c r="A1" s="437"/>
      <c r="B1" s="438" t="s">
        <v>352</v>
      </c>
      <c r="C1" s="439"/>
      <c r="D1" s="439"/>
      <c r="E1" s="439"/>
      <c r="F1" s="439"/>
      <c r="G1" s="439"/>
      <c r="H1" s="439"/>
      <c r="I1" s="439"/>
      <c r="J1" s="563" t="str">
        <f>CONCATENATE("2.2. melléklet"," ",ALAPADATOK!A7," ",ALAPADATOK!B7," ",ALAPADATOK!C7," ",ALAPADATOK!D7," ",ALAPADATOK!E7," ",ALAPADATOK!F7," ",ALAPADATOK!G7," ",ALAPADATOK!H7)</f>
        <v>2.2. melléklet a … / 2021 ( … ) önkormányzati határozathoz</v>
      </c>
    </row>
    <row r="2" spans="1:10" ht="14.25" thickBot="1">
      <c r="A2" s="437"/>
      <c r="B2" s="440"/>
      <c r="C2" s="437"/>
      <c r="D2" s="437"/>
      <c r="E2" s="437"/>
      <c r="F2" s="437"/>
      <c r="G2" s="441"/>
      <c r="H2" s="441"/>
      <c r="I2" s="441" t="str">
        <f>'2.1.sz.mell  '!I2</f>
        <v>Forintban!</v>
      </c>
      <c r="J2" s="563"/>
    </row>
    <row r="3" spans="1:10" ht="24" customHeight="1" thickBot="1">
      <c r="A3" s="565" t="s">
        <v>49</v>
      </c>
      <c r="B3" s="442" t="s">
        <v>39</v>
      </c>
      <c r="C3" s="443"/>
      <c r="D3" s="443"/>
      <c r="E3" s="443"/>
      <c r="F3" s="442" t="s">
        <v>40</v>
      </c>
      <c r="G3" s="444"/>
      <c r="H3" s="444"/>
      <c r="I3" s="444"/>
      <c r="J3" s="563"/>
    </row>
    <row r="4" spans="1:10" s="76" customFormat="1" ht="35.25" customHeight="1" thickBot="1">
      <c r="A4" s="566"/>
      <c r="B4" s="445" t="s">
        <v>42</v>
      </c>
      <c r="C4" s="446" t="str">
        <f>+'2.1.sz.mell  '!C4</f>
        <v>2020. évi eredeti előirányzat</v>
      </c>
      <c r="D4" s="447" t="str">
        <f>+'2.1.sz.mell  '!D4</f>
        <v>2020. évi módosított előirányzat</v>
      </c>
      <c r="E4" s="446" t="str">
        <f>+'2.1.sz.mell  '!E4</f>
        <v>2020. évi teljesítés</v>
      </c>
      <c r="F4" s="445" t="s">
        <v>42</v>
      </c>
      <c r="G4" s="446" t="str">
        <f>+C4</f>
        <v>2020. évi eredeti előirányzat</v>
      </c>
      <c r="H4" s="447" t="str">
        <f>+D4</f>
        <v>2020. évi módosított előirányzat</v>
      </c>
      <c r="I4" s="448" t="str">
        <f>+E4</f>
        <v>2020. évi teljesítés</v>
      </c>
      <c r="J4" s="563"/>
    </row>
    <row r="5" spans="1:10" s="76" customFormat="1" ht="13.5" thickBot="1">
      <c r="A5" s="77">
        <v>1</v>
      </c>
      <c r="B5" s="78">
        <v>2</v>
      </c>
      <c r="C5" s="79">
        <v>3</v>
      </c>
      <c r="D5" s="79">
        <v>4</v>
      </c>
      <c r="E5" s="79">
        <v>5</v>
      </c>
      <c r="F5" s="78">
        <v>6</v>
      </c>
      <c r="G5" s="79">
        <v>7</v>
      </c>
      <c r="H5" s="79">
        <v>8</v>
      </c>
      <c r="I5" s="80">
        <v>9</v>
      </c>
      <c r="J5" s="563"/>
    </row>
    <row r="6" spans="1:10" ht="12.75" customHeight="1">
      <c r="A6" s="82" t="s">
        <v>4</v>
      </c>
      <c r="B6" s="83" t="s">
        <v>164</v>
      </c>
      <c r="C6" s="67">
        <v>3324000</v>
      </c>
      <c r="D6" s="67">
        <v>4626017</v>
      </c>
      <c r="E6" s="67">
        <v>4626017</v>
      </c>
      <c r="F6" s="83" t="s">
        <v>105</v>
      </c>
      <c r="G6" s="141">
        <v>3324000</v>
      </c>
      <c r="H6" s="141">
        <v>4857600</v>
      </c>
      <c r="I6" s="180">
        <v>4856769</v>
      </c>
      <c r="J6" s="563"/>
    </row>
    <row r="7" spans="1:10" ht="22.5" customHeight="1">
      <c r="A7" s="84" t="s">
        <v>5</v>
      </c>
      <c r="B7" s="85" t="s">
        <v>165</v>
      </c>
      <c r="C7" s="68"/>
      <c r="D7" s="68"/>
      <c r="E7" s="68"/>
      <c r="F7" s="85" t="s">
        <v>173</v>
      </c>
      <c r="G7" s="68"/>
      <c r="H7" s="68"/>
      <c r="I7" s="145"/>
      <c r="J7" s="563"/>
    </row>
    <row r="8" spans="1:10" ht="12.75" customHeight="1">
      <c r="A8" s="84" t="s">
        <v>6</v>
      </c>
      <c r="B8" s="85" t="s">
        <v>166</v>
      </c>
      <c r="C8" s="68"/>
      <c r="D8" s="68"/>
      <c r="E8" s="68"/>
      <c r="F8" s="85" t="s">
        <v>95</v>
      </c>
      <c r="G8" s="68"/>
      <c r="H8" s="68">
        <v>812241</v>
      </c>
      <c r="I8" s="145">
        <v>812241</v>
      </c>
      <c r="J8" s="563"/>
    </row>
    <row r="9" spans="1:10" ht="12.75" customHeight="1">
      <c r="A9" s="84" t="s">
        <v>7</v>
      </c>
      <c r="B9" s="85" t="s">
        <v>167</v>
      </c>
      <c r="C9" s="68"/>
      <c r="D9" s="68">
        <v>1373600</v>
      </c>
      <c r="E9" s="68">
        <v>1373600</v>
      </c>
      <c r="F9" s="85" t="s">
        <v>174</v>
      </c>
      <c r="G9" s="68"/>
      <c r="H9" s="68"/>
      <c r="I9" s="145"/>
      <c r="J9" s="563"/>
    </row>
    <row r="10" spans="1:10" ht="12.75" customHeight="1">
      <c r="A10" s="84" t="s">
        <v>8</v>
      </c>
      <c r="B10" s="85" t="s">
        <v>168</v>
      </c>
      <c r="C10" s="68"/>
      <c r="D10" s="68"/>
      <c r="E10" s="68"/>
      <c r="F10" s="85" t="s">
        <v>106</v>
      </c>
      <c r="G10" s="68"/>
      <c r="H10" s="68"/>
      <c r="I10" s="145"/>
      <c r="J10" s="563"/>
    </row>
    <row r="11" spans="1:10" ht="12.75" customHeight="1">
      <c r="A11" s="84" t="s">
        <v>9</v>
      </c>
      <c r="B11" s="85" t="s">
        <v>169</v>
      </c>
      <c r="C11" s="69"/>
      <c r="D11" s="69"/>
      <c r="E11" s="69"/>
      <c r="F11" s="211"/>
      <c r="G11" s="68"/>
      <c r="H11" s="68"/>
      <c r="I11" s="145"/>
      <c r="J11" s="563"/>
    </row>
    <row r="12" spans="1:10" ht="12.75" customHeight="1">
      <c r="A12" s="84" t="s">
        <v>10</v>
      </c>
      <c r="B12" s="30"/>
      <c r="C12" s="68"/>
      <c r="D12" s="68"/>
      <c r="E12" s="68"/>
      <c r="F12" s="211"/>
      <c r="G12" s="68"/>
      <c r="H12" s="68"/>
      <c r="I12" s="145"/>
      <c r="J12" s="563"/>
    </row>
    <row r="13" spans="1:10" ht="12.75" customHeight="1">
      <c r="A13" s="84" t="s">
        <v>11</v>
      </c>
      <c r="B13" s="30"/>
      <c r="C13" s="68"/>
      <c r="D13" s="68"/>
      <c r="E13" s="68"/>
      <c r="F13" s="212"/>
      <c r="G13" s="68"/>
      <c r="H13" s="68"/>
      <c r="I13" s="145"/>
      <c r="J13" s="563"/>
    </row>
    <row r="14" spans="1:10" ht="12.75" customHeight="1">
      <c r="A14" s="84" t="s">
        <v>12</v>
      </c>
      <c r="B14" s="209"/>
      <c r="C14" s="69"/>
      <c r="D14" s="69"/>
      <c r="E14" s="69"/>
      <c r="F14" s="211"/>
      <c r="G14" s="68"/>
      <c r="H14" s="68"/>
      <c r="I14" s="145"/>
      <c r="J14" s="563"/>
    </row>
    <row r="15" spans="1:10" ht="22.5" customHeight="1">
      <c r="A15" s="84" t="s">
        <v>13</v>
      </c>
      <c r="B15" s="30"/>
      <c r="C15" s="69"/>
      <c r="D15" s="69"/>
      <c r="E15" s="69"/>
      <c r="F15" s="211"/>
      <c r="G15" s="68"/>
      <c r="H15" s="68"/>
      <c r="I15" s="145"/>
      <c r="J15" s="563"/>
    </row>
    <row r="16" spans="1:10" ht="12.75" customHeight="1" thickBot="1">
      <c r="A16" s="146" t="s">
        <v>14</v>
      </c>
      <c r="B16" s="178"/>
      <c r="C16" s="179"/>
      <c r="D16" s="179"/>
      <c r="E16" s="179"/>
      <c r="F16" s="147"/>
      <c r="G16" s="142"/>
      <c r="H16" s="142"/>
      <c r="I16" s="181"/>
      <c r="J16" s="563"/>
    </row>
    <row r="17" spans="1:10" ht="12.75" customHeight="1" thickBot="1">
      <c r="A17" s="86" t="s">
        <v>15</v>
      </c>
      <c r="B17" s="51" t="s">
        <v>170</v>
      </c>
      <c r="C17" s="71">
        <f>+C6+C8+C9+C11+C12+C13+C14+C15+C16</f>
        <v>3324000</v>
      </c>
      <c r="D17" s="71">
        <f>+D6+D8+D9+D11+D12+D13+D14+D15+D16</f>
        <v>5999617</v>
      </c>
      <c r="E17" s="71">
        <f>+E6+E8+E9+E11+E12+E13+E14+E15+E16</f>
        <v>5999617</v>
      </c>
      <c r="F17" s="51" t="s">
        <v>175</v>
      </c>
      <c r="G17" s="71">
        <f>+G6+G8+G10+G11+G12+G13+G14+G15+G16</f>
        <v>3324000</v>
      </c>
      <c r="H17" s="71">
        <f>+H6+H8+H10+H11+H12+H13+H14+H15+H16</f>
        <v>5669841</v>
      </c>
      <c r="I17" s="174">
        <f>+I6+I8+I10+I11+I12+I13+I14+I15+I16</f>
        <v>5669010</v>
      </c>
      <c r="J17" s="563"/>
    </row>
    <row r="18" spans="1:10" ht="15.75" customHeight="1">
      <c r="A18" s="82" t="s">
        <v>16</v>
      </c>
      <c r="B18" s="93" t="s">
        <v>122</v>
      </c>
      <c r="C18" s="100">
        <f>+C19+C20+C21+C22+C23</f>
        <v>0</v>
      </c>
      <c r="D18" s="100">
        <f>+D19+D20+D21+D22+D23</f>
        <v>0</v>
      </c>
      <c r="E18" s="100">
        <f>+E19+E20+E21+E22+E23</f>
        <v>0</v>
      </c>
      <c r="F18" s="89" t="s">
        <v>96</v>
      </c>
      <c r="G18" s="138"/>
      <c r="H18" s="138"/>
      <c r="I18" s="182"/>
      <c r="J18" s="563"/>
    </row>
    <row r="19" spans="1:10" ht="12.75" customHeight="1">
      <c r="A19" s="84" t="s">
        <v>17</v>
      </c>
      <c r="B19" s="94" t="s">
        <v>111</v>
      </c>
      <c r="C19" s="43"/>
      <c r="D19" s="43"/>
      <c r="E19" s="43"/>
      <c r="F19" s="89" t="s">
        <v>99</v>
      </c>
      <c r="G19" s="43"/>
      <c r="H19" s="43"/>
      <c r="I19" s="177"/>
      <c r="J19" s="563"/>
    </row>
    <row r="20" spans="1:10" ht="12.75" customHeight="1">
      <c r="A20" s="82" t="s">
        <v>18</v>
      </c>
      <c r="B20" s="94" t="s">
        <v>112</v>
      </c>
      <c r="C20" s="43"/>
      <c r="D20" s="43"/>
      <c r="E20" s="43"/>
      <c r="F20" s="89" t="s">
        <v>85</v>
      </c>
      <c r="G20" s="43"/>
      <c r="H20" s="43"/>
      <c r="I20" s="177"/>
      <c r="J20" s="563"/>
    </row>
    <row r="21" spans="1:10" ht="12.75" customHeight="1">
      <c r="A21" s="84" t="s">
        <v>19</v>
      </c>
      <c r="B21" s="94" t="s">
        <v>113</v>
      </c>
      <c r="C21" s="43"/>
      <c r="D21" s="43"/>
      <c r="E21" s="43"/>
      <c r="F21" s="89" t="s">
        <v>86</v>
      </c>
      <c r="G21" s="43"/>
      <c r="H21" s="43"/>
      <c r="I21" s="177"/>
      <c r="J21" s="563"/>
    </row>
    <row r="22" spans="1:10" ht="12.75" customHeight="1">
      <c r="A22" s="82" t="s">
        <v>20</v>
      </c>
      <c r="B22" s="94" t="s">
        <v>114</v>
      </c>
      <c r="C22" s="43"/>
      <c r="D22" s="43"/>
      <c r="E22" s="43"/>
      <c r="F22" s="87" t="s">
        <v>110</v>
      </c>
      <c r="G22" s="43"/>
      <c r="H22" s="43"/>
      <c r="I22" s="177"/>
      <c r="J22" s="563"/>
    </row>
    <row r="23" spans="1:10" ht="12.75" customHeight="1">
      <c r="A23" s="84" t="s">
        <v>21</v>
      </c>
      <c r="B23" s="95" t="s">
        <v>115</v>
      </c>
      <c r="C23" s="43"/>
      <c r="D23" s="208"/>
      <c r="E23" s="43"/>
      <c r="F23" s="89" t="s">
        <v>100</v>
      </c>
      <c r="G23" s="43"/>
      <c r="H23" s="43"/>
      <c r="I23" s="177"/>
      <c r="J23" s="563"/>
    </row>
    <row r="24" spans="1:10" ht="12.75" customHeight="1">
      <c r="A24" s="82" t="s">
        <v>22</v>
      </c>
      <c r="B24" s="96" t="s">
        <v>116</v>
      </c>
      <c r="C24" s="90">
        <f>+C25+C26+C27+C28+C29</f>
        <v>0</v>
      </c>
      <c r="D24" s="210">
        <f>+D25+D26+D27+D28+D29</f>
        <v>0</v>
      </c>
      <c r="E24" s="90">
        <f>+E25+E26+E27+E28+E29</f>
        <v>0</v>
      </c>
      <c r="F24" s="97" t="s">
        <v>98</v>
      </c>
      <c r="G24" s="43"/>
      <c r="H24" s="43"/>
      <c r="I24" s="177"/>
      <c r="J24" s="563"/>
    </row>
    <row r="25" spans="1:10" ht="12.75" customHeight="1">
      <c r="A25" s="84" t="s">
        <v>23</v>
      </c>
      <c r="B25" s="95" t="s">
        <v>117</v>
      </c>
      <c r="C25" s="43"/>
      <c r="D25" s="208"/>
      <c r="E25" s="43"/>
      <c r="F25" s="97" t="s">
        <v>176</v>
      </c>
      <c r="G25" s="43"/>
      <c r="H25" s="43"/>
      <c r="I25" s="177"/>
      <c r="J25" s="563"/>
    </row>
    <row r="26" spans="1:10" ht="12.75" customHeight="1">
      <c r="A26" s="82" t="s">
        <v>24</v>
      </c>
      <c r="B26" s="95" t="s">
        <v>118</v>
      </c>
      <c r="C26" s="43"/>
      <c r="D26" s="208"/>
      <c r="E26" s="43"/>
      <c r="F26" s="92"/>
      <c r="G26" s="43"/>
      <c r="H26" s="43"/>
      <c r="I26" s="177"/>
      <c r="J26" s="563"/>
    </row>
    <row r="27" spans="1:10" ht="12.75" customHeight="1">
      <c r="A27" s="84" t="s">
        <v>25</v>
      </c>
      <c r="B27" s="94" t="s">
        <v>119</v>
      </c>
      <c r="C27" s="43"/>
      <c r="D27" s="43"/>
      <c r="E27" s="208"/>
      <c r="F27" s="49"/>
      <c r="G27" s="43"/>
      <c r="H27" s="43"/>
      <c r="I27" s="177"/>
      <c r="J27" s="563"/>
    </row>
    <row r="28" spans="1:10" ht="12.75" customHeight="1">
      <c r="A28" s="82" t="s">
        <v>26</v>
      </c>
      <c r="B28" s="98" t="s">
        <v>120</v>
      </c>
      <c r="C28" s="43"/>
      <c r="D28" s="43"/>
      <c r="E28" s="208"/>
      <c r="F28" s="30"/>
      <c r="G28" s="43"/>
      <c r="H28" s="43"/>
      <c r="I28" s="177"/>
      <c r="J28" s="563"/>
    </row>
    <row r="29" spans="1:10" ht="12.75" customHeight="1" thickBot="1">
      <c r="A29" s="84" t="s">
        <v>27</v>
      </c>
      <c r="B29" s="99" t="s">
        <v>121</v>
      </c>
      <c r="C29" s="43"/>
      <c r="D29" s="43"/>
      <c r="E29" s="208"/>
      <c r="F29" s="49"/>
      <c r="G29" s="43"/>
      <c r="H29" s="43"/>
      <c r="I29" s="177"/>
      <c r="J29" s="563"/>
    </row>
    <row r="30" spans="1:10" ht="12.75" customHeight="1" thickBot="1">
      <c r="A30" s="86" t="s">
        <v>28</v>
      </c>
      <c r="B30" s="51" t="s">
        <v>171</v>
      </c>
      <c r="C30" s="71">
        <f>+C18+C24</f>
        <v>0</v>
      </c>
      <c r="D30" s="71">
        <f>+D18+D24</f>
        <v>0</v>
      </c>
      <c r="E30" s="207">
        <f>+E18+E24</f>
        <v>0</v>
      </c>
      <c r="F30" s="51" t="s">
        <v>231</v>
      </c>
      <c r="G30" s="71">
        <f>SUM(G18:G29)</f>
        <v>0</v>
      </c>
      <c r="H30" s="71">
        <f>SUM(H18:H29)</f>
        <v>0</v>
      </c>
      <c r="I30" s="174">
        <f>SUM(I18:I29)</f>
        <v>0</v>
      </c>
      <c r="J30" s="563"/>
    </row>
    <row r="31" spans="1:10" ht="21.75" customHeight="1" thickBot="1">
      <c r="A31" s="86" t="s">
        <v>29</v>
      </c>
      <c r="B31" s="91" t="s">
        <v>172</v>
      </c>
      <c r="C31" s="410">
        <f>+C17+C30</f>
        <v>3324000</v>
      </c>
      <c r="D31" s="410">
        <f>+D17+D30</f>
        <v>5999617</v>
      </c>
      <c r="E31" s="411">
        <f>+E17+E30</f>
        <v>5999617</v>
      </c>
      <c r="F31" s="91" t="s">
        <v>177</v>
      </c>
      <c r="G31" s="410">
        <f>+G17+G30</f>
        <v>3324000</v>
      </c>
      <c r="H31" s="410">
        <f>+H17+H30</f>
        <v>5669841</v>
      </c>
      <c r="I31" s="411">
        <f>+I17+I30</f>
        <v>5669010</v>
      </c>
      <c r="J31" s="563"/>
    </row>
    <row r="32" spans="1:10" ht="18" customHeight="1" thickBot="1">
      <c r="A32" s="86" t="s">
        <v>30</v>
      </c>
      <c r="B32" s="91" t="s">
        <v>87</v>
      </c>
      <c r="C32" s="410" t="str">
        <f>IF(C17-G17&lt;0,G17-C17,"-")</f>
        <v>-</v>
      </c>
      <c r="D32" s="410" t="str">
        <f>IF(D17-H17&lt;0,H17-D17,"-")</f>
        <v>-</v>
      </c>
      <c r="E32" s="411" t="str">
        <f>IF(E17-I17&lt;0,I17-E17,"-")</f>
        <v>-</v>
      </c>
      <c r="F32" s="91" t="s">
        <v>88</v>
      </c>
      <c r="G32" s="410" t="str">
        <f>IF(C17-G17&gt;0,C17-G17,"-")</f>
        <v>-</v>
      </c>
      <c r="H32" s="410">
        <f>IF(D17-H17&gt;0,D17-H17,"-")</f>
        <v>329776</v>
      </c>
      <c r="I32" s="411">
        <f>IF(E17-I17&gt;0,E17-I17,"-")</f>
        <v>330607</v>
      </c>
      <c r="J32" s="563"/>
    </row>
    <row r="33" spans="1:10" ht="18" customHeight="1" thickBot="1">
      <c r="A33" s="86" t="s">
        <v>31</v>
      </c>
      <c r="B33" s="91" t="s">
        <v>335</v>
      </c>
      <c r="C33" s="410" t="str">
        <f>IF(C31-G31&lt;0,G31-C31,"-")</f>
        <v>-</v>
      </c>
      <c r="D33" s="410" t="str">
        <f>IF(D31-H31&lt;0,H31-D31,"-")</f>
        <v>-</v>
      </c>
      <c r="E33" s="410" t="str">
        <f>IF(E31-I31&lt;0,I31-E31,"-")</f>
        <v>-</v>
      </c>
      <c r="F33" s="91" t="s">
        <v>336</v>
      </c>
      <c r="G33" s="410" t="str">
        <f>IF(C31-G31&gt;0,C31-G31,"-")</f>
        <v>-</v>
      </c>
      <c r="H33" s="410">
        <f>IF(D31-H31&gt;0,D31-H31,"-")</f>
        <v>329776</v>
      </c>
      <c r="I33" s="429">
        <f>IF(E31-I31&gt;0,E31-I31,"-")</f>
        <v>330607</v>
      </c>
      <c r="J33" s="563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="120" zoomScaleNormal="120" workbookViewId="0" topLeftCell="A10">
      <selection activeCell="D3" sqref="D3"/>
    </sheetView>
  </sheetViews>
  <sheetFormatPr defaultColWidth="9.00390625" defaultRowHeight="12.75"/>
  <cols>
    <col min="1" max="1" width="45.50390625" style="28" customWidth="1"/>
    <col min="2" max="2" width="12.875" style="27" customWidth="1"/>
    <col min="3" max="3" width="16.375" style="27" customWidth="1"/>
    <col min="4" max="4" width="14.375" style="27" customWidth="1"/>
    <col min="5" max="5" width="14.50390625" style="27" customWidth="1"/>
    <col min="6" max="6" width="18.875" style="36" customWidth="1"/>
    <col min="7" max="7" width="17.125" style="27" customWidth="1"/>
    <col min="8" max="8" width="4.125" style="27" customWidth="1"/>
    <col min="9" max="9" width="11.375" style="27" customWidth="1"/>
    <col min="10" max="16384" width="9.375" style="27" customWidth="1"/>
  </cols>
  <sheetData>
    <row r="1" spans="1:8" ht="25.5" customHeight="1">
      <c r="A1" s="567" t="s">
        <v>232</v>
      </c>
      <c r="B1" s="567"/>
      <c r="C1" s="567"/>
      <c r="D1" s="567"/>
      <c r="E1" s="567"/>
      <c r="F1" s="567"/>
      <c r="G1" s="567"/>
      <c r="H1" s="568" t="str">
        <f>CONCATENATE("3. melléklet"," ",ALAPADATOK!A7," ",ALAPADATOK!B7," ",ALAPADATOK!C7," ",ALAPADATOK!D7," ",ALAPADATOK!E7," ",ALAPADATOK!F7," ",ALAPADATOK!G7," ",ALAPADATOK!H7)</f>
        <v>3. melléklet a … / 2021 ( … ) önkormányzati határozathoz</v>
      </c>
    </row>
    <row r="2" spans="1:8" ht="22.5" customHeight="1" thickBot="1">
      <c r="A2" s="52"/>
      <c r="B2" s="36"/>
      <c r="C2" s="36"/>
      <c r="D2" s="36"/>
      <c r="E2" s="36"/>
      <c r="F2" s="213"/>
      <c r="G2" s="213" t="str">
        <f>'2.2.sz.mell  '!I2</f>
        <v>Forintban!</v>
      </c>
      <c r="H2" s="568"/>
    </row>
    <row r="3" spans="1:8" s="29" customFormat="1" ht="44.25" customHeight="1" thickBot="1">
      <c r="A3" s="53" t="s">
        <v>45</v>
      </c>
      <c r="B3" s="54" t="s">
        <v>46</v>
      </c>
      <c r="C3" s="54" t="s">
        <v>47</v>
      </c>
      <c r="D3" s="54" t="str">
        <f>+CONCATENATE("Felhasználás     ",LEFT('1. sz. mell.'!C8,4)-1,". XII.31-ig")</f>
        <v>Felhasználás     2019. XII.31-ig</v>
      </c>
      <c r="E3" s="54" t="str">
        <f>+CONCATENATE(LEFT('1. sz. mell.'!C8,4),". évi módosított előirányzat")</f>
        <v>2020. évi módosított előirányzat</v>
      </c>
      <c r="F3" s="140" t="str">
        <f>+'2.2.sz.mell  '!E4</f>
        <v>2020. évi teljesítés</v>
      </c>
      <c r="G3" s="139" t="str">
        <f>+CONCATENATE("Összes teljesítés ",LEFT('1. sz. mell.'!C8,4),". dec. 31-ig")</f>
        <v>Összes teljesítés 2020. dec. 31-ig</v>
      </c>
      <c r="H3" s="568"/>
    </row>
    <row r="4" spans="1:8" s="36" customFormat="1" ht="12" customHeight="1" thickBot="1">
      <c r="A4" s="33">
        <v>1</v>
      </c>
      <c r="B4" s="34">
        <v>2</v>
      </c>
      <c r="C4" s="34">
        <v>3</v>
      </c>
      <c r="D4" s="34">
        <v>4</v>
      </c>
      <c r="E4" s="34">
        <v>5</v>
      </c>
      <c r="F4" s="34" t="s">
        <v>9</v>
      </c>
      <c r="G4" s="219" t="s">
        <v>134</v>
      </c>
      <c r="H4" s="568"/>
    </row>
    <row r="5" spans="1:8" ht="23.25" customHeight="1">
      <c r="A5" s="510" t="s">
        <v>487</v>
      </c>
      <c r="B5" s="515">
        <v>405848</v>
      </c>
      <c r="C5" s="214" t="s">
        <v>482</v>
      </c>
      <c r="D5" s="511"/>
      <c r="E5" s="515">
        <v>405848</v>
      </c>
      <c r="F5" s="515">
        <v>405848</v>
      </c>
      <c r="G5" s="534">
        <f>D5+F5</f>
        <v>405848</v>
      </c>
      <c r="H5" s="568"/>
    </row>
    <row r="6" spans="1:8" ht="14.25" customHeight="1">
      <c r="A6" s="510" t="s">
        <v>483</v>
      </c>
      <c r="B6" s="515">
        <v>381000</v>
      </c>
      <c r="C6" s="214" t="s">
        <v>482</v>
      </c>
      <c r="D6" s="511"/>
      <c r="E6" s="515">
        <v>381000</v>
      </c>
      <c r="F6" s="515">
        <v>381000</v>
      </c>
      <c r="G6" s="534">
        <f aca="true" t="shared" si="0" ref="G6:G15">D6+F6</f>
        <v>381000</v>
      </c>
      <c r="H6" s="568"/>
    </row>
    <row r="7" spans="1:8" ht="14.25" customHeight="1">
      <c r="A7" s="510" t="s">
        <v>484</v>
      </c>
      <c r="B7" s="515">
        <v>999490</v>
      </c>
      <c r="C7" s="214" t="s">
        <v>482</v>
      </c>
      <c r="D7" s="511"/>
      <c r="E7" s="515">
        <v>999490</v>
      </c>
      <c r="F7" s="515">
        <v>999490</v>
      </c>
      <c r="G7" s="534">
        <f t="shared" si="0"/>
        <v>999490</v>
      </c>
      <c r="H7" s="568"/>
    </row>
    <row r="8" spans="1:8" ht="24.75" customHeight="1">
      <c r="A8" s="510" t="s">
        <v>488</v>
      </c>
      <c r="B8" s="515">
        <v>195350</v>
      </c>
      <c r="C8" s="214" t="s">
        <v>482</v>
      </c>
      <c r="D8" s="511"/>
      <c r="E8" s="515">
        <v>195350</v>
      </c>
      <c r="F8" s="515">
        <v>195350</v>
      </c>
      <c r="G8" s="534">
        <f t="shared" si="0"/>
        <v>195350</v>
      </c>
      <c r="H8" s="568"/>
    </row>
    <row r="9" spans="1:8" ht="26.25" customHeight="1">
      <c r="A9" s="512" t="s">
        <v>489</v>
      </c>
      <c r="B9" s="515">
        <v>35281</v>
      </c>
      <c r="C9" s="214" t="s">
        <v>482</v>
      </c>
      <c r="D9" s="511"/>
      <c r="E9" s="515">
        <v>35281</v>
      </c>
      <c r="F9" s="515">
        <v>35281</v>
      </c>
      <c r="G9" s="534">
        <f t="shared" si="0"/>
        <v>35281</v>
      </c>
      <c r="H9" s="568"/>
    </row>
    <row r="10" spans="1:8" ht="23.25" customHeight="1">
      <c r="A10" s="512" t="s">
        <v>490</v>
      </c>
      <c r="B10" s="515">
        <v>41780</v>
      </c>
      <c r="C10" s="214" t="s">
        <v>482</v>
      </c>
      <c r="D10" s="511"/>
      <c r="E10" s="515">
        <v>41780</v>
      </c>
      <c r="F10" s="515">
        <v>41780</v>
      </c>
      <c r="G10" s="534">
        <f t="shared" si="0"/>
        <v>41780</v>
      </c>
      <c r="H10" s="568"/>
    </row>
    <row r="11" spans="1:8" ht="24.75" customHeight="1">
      <c r="A11" s="513" t="s">
        <v>485</v>
      </c>
      <c r="B11" s="515">
        <v>262500</v>
      </c>
      <c r="C11" s="214" t="s">
        <v>482</v>
      </c>
      <c r="D11" s="511"/>
      <c r="E11" s="515">
        <v>262500</v>
      </c>
      <c r="F11" s="515">
        <v>262500</v>
      </c>
      <c r="G11" s="534">
        <f t="shared" si="0"/>
        <v>262500</v>
      </c>
      <c r="H11" s="568"/>
    </row>
    <row r="12" spans="1:8" ht="24" customHeight="1">
      <c r="A12" s="512" t="s">
        <v>491</v>
      </c>
      <c r="B12" s="515">
        <v>601001</v>
      </c>
      <c r="C12" s="214" t="s">
        <v>482</v>
      </c>
      <c r="D12" s="511"/>
      <c r="E12" s="515">
        <v>601001</v>
      </c>
      <c r="F12" s="515">
        <v>601001</v>
      </c>
      <c r="G12" s="534">
        <f t="shared" si="0"/>
        <v>601001</v>
      </c>
      <c r="H12" s="568"/>
    </row>
    <row r="13" spans="1:8" ht="16.5" customHeight="1">
      <c r="A13" s="512" t="s">
        <v>486</v>
      </c>
      <c r="B13" s="515">
        <v>1231087</v>
      </c>
      <c r="C13" s="214" t="s">
        <v>482</v>
      </c>
      <c r="D13" s="514"/>
      <c r="E13" s="515">
        <v>1231087</v>
      </c>
      <c r="F13" s="515">
        <v>1231087</v>
      </c>
      <c r="G13" s="534">
        <f t="shared" si="0"/>
        <v>1231087</v>
      </c>
      <c r="H13" s="568"/>
    </row>
    <row r="14" spans="1:8" ht="35.25" customHeight="1">
      <c r="A14" s="513" t="s">
        <v>492</v>
      </c>
      <c r="B14" s="515">
        <v>316582</v>
      </c>
      <c r="C14" s="214" t="s">
        <v>482</v>
      </c>
      <c r="D14" s="514"/>
      <c r="E14" s="515">
        <v>316582</v>
      </c>
      <c r="F14" s="515">
        <v>316582</v>
      </c>
      <c r="G14" s="534">
        <f t="shared" si="0"/>
        <v>316582</v>
      </c>
      <c r="H14" s="568"/>
    </row>
    <row r="15" spans="1:8" ht="36" customHeight="1">
      <c r="A15" s="513" t="s">
        <v>493</v>
      </c>
      <c r="B15" s="515">
        <v>386850</v>
      </c>
      <c r="C15" s="214" t="s">
        <v>482</v>
      </c>
      <c r="D15" s="514"/>
      <c r="E15" s="515">
        <v>386850</v>
      </c>
      <c r="F15" s="515">
        <v>386850</v>
      </c>
      <c r="G15" s="534">
        <f t="shared" si="0"/>
        <v>386850</v>
      </c>
      <c r="H15" s="568"/>
    </row>
    <row r="16" spans="1:8" ht="12.75">
      <c r="A16" s="531"/>
      <c r="B16" s="532">
        <f>SUM(B5:B15)</f>
        <v>4856769</v>
      </c>
      <c r="C16" s="533"/>
      <c r="D16" s="532">
        <f>SUM(D5:D14)</f>
        <v>0</v>
      </c>
      <c r="E16" s="532">
        <f>SUM(E5:E15)</f>
        <v>4856769</v>
      </c>
      <c r="F16" s="532">
        <f>SUM(F5:F15)</f>
        <v>4856769</v>
      </c>
      <c r="G16" s="532">
        <f>SUM(G5:G15)</f>
        <v>4856769</v>
      </c>
      <c r="H16" s="568"/>
    </row>
    <row r="17" spans="1:8" ht="27" customHeight="1">
      <c r="A17" s="567" t="s">
        <v>233</v>
      </c>
      <c r="B17" s="567"/>
      <c r="C17" s="567"/>
      <c r="D17" s="567"/>
      <c r="E17" s="567"/>
      <c r="F17" s="567"/>
      <c r="G17" s="567"/>
      <c r="H17" s="568"/>
    </row>
    <row r="18" spans="1:8" ht="14.25" thickBot="1">
      <c r="A18" s="52"/>
      <c r="B18" s="36"/>
      <c r="C18" s="36"/>
      <c r="D18" s="36"/>
      <c r="E18" s="36"/>
      <c r="F18" s="213"/>
      <c r="G18" s="409" t="str">
        <f>G2</f>
        <v>Forintban!</v>
      </c>
      <c r="H18" s="568"/>
    </row>
    <row r="19" spans="1:8" ht="42.75" customHeight="1" thickBot="1">
      <c r="A19" s="53" t="s">
        <v>48</v>
      </c>
      <c r="B19" s="54" t="s">
        <v>46</v>
      </c>
      <c r="C19" s="54" t="s">
        <v>47</v>
      </c>
      <c r="D19" s="54" t="str">
        <f>D3</f>
        <v>Felhasználás     2019. XII.31-ig</v>
      </c>
      <c r="E19" s="54" t="str">
        <f>E3</f>
        <v>2020. évi módosított előirányzat</v>
      </c>
      <c r="F19" s="140" t="str">
        <f>+F3</f>
        <v>2020. évi teljesítés</v>
      </c>
      <c r="G19" s="139" t="str">
        <f>+G3</f>
        <v>Összes teljesítés 2020. dec. 31-ig</v>
      </c>
      <c r="H19" s="568"/>
    </row>
    <row r="20" spans="1:8" ht="13.5" thickBot="1">
      <c r="A20" s="33">
        <v>1</v>
      </c>
      <c r="B20" s="34">
        <v>2</v>
      </c>
      <c r="C20" s="34">
        <v>3</v>
      </c>
      <c r="D20" s="34">
        <v>4</v>
      </c>
      <c r="E20" s="34">
        <v>5</v>
      </c>
      <c r="F20" s="109">
        <v>6</v>
      </c>
      <c r="G20" s="35" t="s">
        <v>134</v>
      </c>
      <c r="H20" s="568"/>
    </row>
    <row r="21" spans="1:8" ht="16.5" customHeight="1">
      <c r="A21" s="40" t="s">
        <v>481</v>
      </c>
      <c r="B21" s="215">
        <v>812241</v>
      </c>
      <c r="C21" s="37">
        <v>2020</v>
      </c>
      <c r="D21" s="18"/>
      <c r="E21" s="18">
        <v>812241</v>
      </c>
      <c r="F21" s="18">
        <v>812241</v>
      </c>
      <c r="G21" s="110">
        <f>+D21+F21</f>
        <v>812241</v>
      </c>
      <c r="H21" s="568"/>
    </row>
    <row r="22" spans="1:8" ht="16.5" customHeight="1">
      <c r="A22" s="40"/>
      <c r="B22" s="215"/>
      <c r="C22" s="37"/>
      <c r="D22" s="18"/>
      <c r="E22" s="18"/>
      <c r="F22" s="18"/>
      <c r="G22" s="110">
        <f>+D22+F22</f>
        <v>0</v>
      </c>
      <c r="H22" s="568"/>
    </row>
    <row r="23" spans="1:8" ht="16.5" customHeight="1">
      <c r="A23" s="40"/>
      <c r="B23" s="215"/>
      <c r="C23" s="37"/>
      <c r="D23" s="18"/>
      <c r="E23" s="18"/>
      <c r="F23" s="18"/>
      <c r="G23" s="110">
        <f>+D23+F23</f>
        <v>0</v>
      </c>
      <c r="H23" s="568"/>
    </row>
    <row r="24" spans="1:8" ht="16.5" customHeight="1" thickBot="1">
      <c r="A24" s="41"/>
      <c r="B24" s="216"/>
      <c r="C24" s="37"/>
      <c r="D24" s="18"/>
      <c r="E24" s="18"/>
      <c r="F24" s="18"/>
      <c r="G24" s="110">
        <f>+D24+F24</f>
        <v>0</v>
      </c>
      <c r="H24" s="568"/>
    </row>
    <row r="25" spans="1:8" ht="16.5" customHeight="1" thickBot="1">
      <c r="A25" s="55" t="s">
        <v>44</v>
      </c>
      <c r="B25" s="217">
        <f>SUM(B21:B24)</f>
        <v>812241</v>
      </c>
      <c r="C25" s="218"/>
      <c r="D25" s="217">
        <f>SUM(D21:D24)</f>
        <v>0</v>
      </c>
      <c r="E25" s="217">
        <f>SUM(E21:E24)</f>
        <v>812241</v>
      </c>
      <c r="F25" s="217">
        <f>SUM(F21:F24)</f>
        <v>812241</v>
      </c>
      <c r="G25" s="220">
        <f>SUM(G21:G24)</f>
        <v>812241</v>
      </c>
      <c r="H25" s="568"/>
    </row>
  </sheetData>
  <sheetProtection/>
  <mergeCells count="3">
    <mergeCell ref="A17:G17"/>
    <mergeCell ref="A1:G1"/>
    <mergeCell ref="H1:H25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86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zoomScale="120" zoomScaleNormal="120" workbookViewId="0" topLeftCell="A1">
      <selection activeCell="A29" sqref="A29:M29"/>
    </sheetView>
  </sheetViews>
  <sheetFormatPr defaultColWidth="9.00390625" defaultRowHeight="12.75"/>
  <cols>
    <col min="1" max="1" width="28.50390625" style="31" customWidth="1"/>
    <col min="2" max="12" width="10.00390625" style="31" customWidth="1"/>
    <col min="13" max="13" width="14.375" style="31" customWidth="1"/>
    <col min="14" max="14" width="4.875" style="31" customWidth="1"/>
    <col min="15" max="16384" width="9.375" style="31" customWidth="1"/>
  </cols>
  <sheetData>
    <row r="1" spans="1:13" ht="15.75">
      <c r="A1" s="569" t="s">
        <v>337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</row>
    <row r="2" spans="1:13" ht="15.75">
      <c r="A2" s="569" t="s">
        <v>338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</row>
    <row r="3" spans="1:14" ht="15.75">
      <c r="A3" s="580" t="s">
        <v>0</v>
      </c>
      <c r="B3" s="580"/>
      <c r="C3" s="58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6" t="str">
        <f>CONCATENATE("4. melléklet"," ",ALAPADATOK!A7," ",ALAPADATOK!B7," ",ALAPADATOK!C7," ",ALAPADATOK!D7," ",ALAPADATOK!E7," ",ALAPADATOK!F7," ",ALAPADATOK!G7," ",ALAPADATOK!H7)</f>
        <v>4. melléklet a … / 2021 ( … ) önkormányzati határozathoz</v>
      </c>
    </row>
    <row r="4" spans="1:14" ht="15.75" thickBot="1">
      <c r="A4" s="449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579" t="str">
        <f>'3.sz.mell.'!G2</f>
        <v>Forintban!</v>
      </c>
      <c r="M4" s="579"/>
      <c r="N4" s="576"/>
    </row>
    <row r="5" spans="1:14" ht="13.5" thickBot="1">
      <c r="A5" s="587" t="s">
        <v>67</v>
      </c>
      <c r="B5" s="592" t="s">
        <v>129</v>
      </c>
      <c r="C5" s="592"/>
      <c r="D5" s="592"/>
      <c r="E5" s="592"/>
      <c r="F5" s="592"/>
      <c r="G5" s="592"/>
      <c r="H5" s="592"/>
      <c r="I5" s="592"/>
      <c r="J5" s="571" t="s">
        <v>131</v>
      </c>
      <c r="K5" s="571"/>
      <c r="L5" s="571"/>
      <c r="M5" s="571"/>
      <c r="N5" s="576"/>
    </row>
    <row r="6" spans="1:14" ht="15" customHeight="1" thickBot="1">
      <c r="A6" s="588"/>
      <c r="B6" s="583" t="s">
        <v>132</v>
      </c>
      <c r="C6" s="575" t="s">
        <v>133</v>
      </c>
      <c r="D6" s="574" t="s">
        <v>125</v>
      </c>
      <c r="E6" s="574"/>
      <c r="F6" s="574"/>
      <c r="G6" s="574"/>
      <c r="H6" s="574"/>
      <c r="I6" s="574"/>
      <c r="J6" s="572"/>
      <c r="K6" s="572"/>
      <c r="L6" s="572"/>
      <c r="M6" s="572"/>
      <c r="N6" s="576"/>
    </row>
    <row r="7" spans="1:14" ht="21.75" thickBot="1">
      <c r="A7" s="588"/>
      <c r="B7" s="583"/>
      <c r="C7" s="575"/>
      <c r="D7" s="451" t="s">
        <v>132</v>
      </c>
      <c r="E7" s="451" t="s">
        <v>133</v>
      </c>
      <c r="F7" s="451" t="s">
        <v>132</v>
      </c>
      <c r="G7" s="451" t="s">
        <v>133</v>
      </c>
      <c r="H7" s="451" t="s">
        <v>132</v>
      </c>
      <c r="I7" s="451" t="s">
        <v>133</v>
      </c>
      <c r="J7" s="572"/>
      <c r="K7" s="572"/>
      <c r="L7" s="572"/>
      <c r="M7" s="572"/>
      <c r="N7" s="576"/>
    </row>
    <row r="8" spans="1:14" ht="21.75" thickBot="1">
      <c r="A8" s="589"/>
      <c r="B8" s="575" t="s">
        <v>126</v>
      </c>
      <c r="C8" s="575"/>
      <c r="D8" s="575" t="str">
        <f>+CONCATENATE(LEFT('1. sz. mell.'!C8,4),". előtt")</f>
        <v>2020. előtt</v>
      </c>
      <c r="E8" s="575"/>
      <c r="F8" s="575" t="str">
        <f>+CONCATENATE(LEFT('1. sz. mell.'!C8,4),". évi")</f>
        <v>2020. évi</v>
      </c>
      <c r="G8" s="575"/>
      <c r="H8" s="583" t="str">
        <f>+CONCATENATE(LEFT('1. sz. mell.'!C8,4),". után")</f>
        <v>2020. után</v>
      </c>
      <c r="I8" s="583"/>
      <c r="J8" s="450" t="str">
        <f>+D8</f>
        <v>2020. előtt</v>
      </c>
      <c r="K8" s="451" t="str">
        <f>+F8</f>
        <v>2020. évi</v>
      </c>
      <c r="L8" s="450" t="s">
        <v>35</v>
      </c>
      <c r="M8" s="451" t="str">
        <f>+CONCATENATE("Teljesítés %-a ",LEFT('1. sz. mell.'!C8,4),". XII. 31-ig")</f>
        <v>Teljesítés %-a 2020. XII. 31-ig</v>
      </c>
      <c r="N8" s="576"/>
    </row>
    <row r="9" spans="1:14" ht="13.5" thickBot="1">
      <c r="A9" s="452">
        <v>1</v>
      </c>
      <c r="B9" s="450">
        <v>2</v>
      </c>
      <c r="C9" s="450">
        <v>3</v>
      </c>
      <c r="D9" s="453">
        <v>4</v>
      </c>
      <c r="E9" s="451">
        <v>5</v>
      </c>
      <c r="F9" s="451">
        <v>6</v>
      </c>
      <c r="G9" s="451">
        <v>7</v>
      </c>
      <c r="H9" s="450">
        <v>8</v>
      </c>
      <c r="I9" s="453">
        <v>9</v>
      </c>
      <c r="J9" s="453">
        <v>10</v>
      </c>
      <c r="K9" s="453">
        <v>11</v>
      </c>
      <c r="L9" s="453" t="s">
        <v>128</v>
      </c>
      <c r="M9" s="454" t="s">
        <v>127</v>
      </c>
      <c r="N9" s="576"/>
    </row>
    <row r="10" spans="1:14" ht="12.75">
      <c r="A10" s="111" t="s">
        <v>68</v>
      </c>
      <c r="B10" s="412"/>
      <c r="C10" s="413"/>
      <c r="D10" s="413"/>
      <c r="E10" s="414"/>
      <c r="F10" s="413"/>
      <c r="G10" s="413"/>
      <c r="H10" s="413"/>
      <c r="I10" s="413"/>
      <c r="J10" s="413"/>
      <c r="K10" s="413"/>
      <c r="L10" s="415">
        <f aca="true" t="shared" si="0" ref="L10:L16">+J10+K10</f>
        <v>0</v>
      </c>
      <c r="M10" s="128">
        <f>IF((C10&lt;&gt;0),ROUND((L10/C10)*100,1),"")</f>
      </c>
      <c r="N10" s="576"/>
    </row>
    <row r="11" spans="1:14" ht="12.75">
      <c r="A11" s="112" t="s">
        <v>80</v>
      </c>
      <c r="B11" s="416"/>
      <c r="C11" s="417"/>
      <c r="D11" s="417"/>
      <c r="E11" s="417"/>
      <c r="F11" s="417"/>
      <c r="G11" s="417"/>
      <c r="H11" s="417"/>
      <c r="I11" s="417"/>
      <c r="J11" s="417"/>
      <c r="K11" s="417"/>
      <c r="L11" s="418">
        <f t="shared" si="0"/>
        <v>0</v>
      </c>
      <c r="M11" s="129">
        <f aca="true" t="shared" si="1" ref="M11:M16">IF((C11&lt;&gt;0),ROUND((L11/C11)*100,1),"")</f>
      </c>
      <c r="N11" s="576"/>
    </row>
    <row r="12" spans="1:14" ht="12.75">
      <c r="A12" s="113" t="s">
        <v>69</v>
      </c>
      <c r="B12" s="419"/>
      <c r="C12" s="420"/>
      <c r="D12" s="420"/>
      <c r="E12" s="420"/>
      <c r="F12" s="420"/>
      <c r="G12" s="420"/>
      <c r="H12" s="420"/>
      <c r="I12" s="420"/>
      <c r="J12" s="420"/>
      <c r="K12" s="420"/>
      <c r="L12" s="418">
        <f t="shared" si="0"/>
        <v>0</v>
      </c>
      <c r="M12" s="129">
        <f t="shared" si="1"/>
      </c>
      <c r="N12" s="576"/>
    </row>
    <row r="13" spans="1:14" ht="12.75">
      <c r="A13" s="113" t="s">
        <v>81</v>
      </c>
      <c r="B13" s="419"/>
      <c r="C13" s="420"/>
      <c r="D13" s="420"/>
      <c r="E13" s="420"/>
      <c r="F13" s="420"/>
      <c r="G13" s="420"/>
      <c r="H13" s="420"/>
      <c r="I13" s="420"/>
      <c r="J13" s="420"/>
      <c r="K13" s="420"/>
      <c r="L13" s="418">
        <f t="shared" si="0"/>
        <v>0</v>
      </c>
      <c r="M13" s="129">
        <f t="shared" si="1"/>
      </c>
      <c r="N13" s="576"/>
    </row>
    <row r="14" spans="1:14" ht="12.75">
      <c r="A14" s="113" t="s">
        <v>70</v>
      </c>
      <c r="B14" s="419"/>
      <c r="C14" s="420"/>
      <c r="D14" s="420"/>
      <c r="E14" s="420"/>
      <c r="F14" s="420"/>
      <c r="G14" s="420"/>
      <c r="H14" s="420"/>
      <c r="I14" s="420"/>
      <c r="J14" s="420"/>
      <c r="K14" s="420"/>
      <c r="L14" s="418">
        <f t="shared" si="0"/>
        <v>0</v>
      </c>
      <c r="M14" s="129">
        <f t="shared" si="1"/>
      </c>
      <c r="N14" s="576"/>
    </row>
    <row r="15" spans="1:14" ht="12.75">
      <c r="A15" s="113" t="s">
        <v>71</v>
      </c>
      <c r="B15" s="419"/>
      <c r="C15" s="420"/>
      <c r="D15" s="420"/>
      <c r="E15" s="420"/>
      <c r="F15" s="420"/>
      <c r="G15" s="420"/>
      <c r="H15" s="420"/>
      <c r="I15" s="420"/>
      <c r="J15" s="420"/>
      <c r="K15" s="420"/>
      <c r="L15" s="418">
        <f t="shared" si="0"/>
        <v>0</v>
      </c>
      <c r="M15" s="129">
        <f t="shared" si="1"/>
      </c>
      <c r="N15" s="576"/>
    </row>
    <row r="16" spans="1:14" ht="15" customHeight="1" thickBot="1">
      <c r="A16" s="114"/>
      <c r="B16" s="421"/>
      <c r="C16" s="422"/>
      <c r="D16" s="422"/>
      <c r="E16" s="422"/>
      <c r="F16" s="422"/>
      <c r="G16" s="422"/>
      <c r="H16" s="422"/>
      <c r="I16" s="422"/>
      <c r="J16" s="422"/>
      <c r="K16" s="422"/>
      <c r="L16" s="418">
        <f t="shared" si="0"/>
        <v>0</v>
      </c>
      <c r="M16" s="130">
        <f t="shared" si="1"/>
      </c>
      <c r="N16" s="576"/>
    </row>
    <row r="17" spans="1:14" ht="13.5" thickBot="1">
      <c r="A17" s="115" t="s">
        <v>73</v>
      </c>
      <c r="B17" s="423">
        <f>B10+SUM(B12:B16)</f>
        <v>0</v>
      </c>
      <c r="C17" s="423">
        <f aca="true" t="shared" si="2" ref="C17:L17">C10+SUM(C12:C16)</f>
        <v>0</v>
      </c>
      <c r="D17" s="423">
        <f t="shared" si="2"/>
        <v>0</v>
      </c>
      <c r="E17" s="423">
        <f t="shared" si="2"/>
        <v>0</v>
      </c>
      <c r="F17" s="423">
        <f t="shared" si="2"/>
        <v>0</v>
      </c>
      <c r="G17" s="423">
        <f t="shared" si="2"/>
        <v>0</v>
      </c>
      <c r="H17" s="423">
        <f t="shared" si="2"/>
        <v>0</v>
      </c>
      <c r="I17" s="423">
        <f t="shared" si="2"/>
        <v>0</v>
      </c>
      <c r="J17" s="423">
        <f t="shared" si="2"/>
        <v>0</v>
      </c>
      <c r="K17" s="423">
        <f t="shared" si="2"/>
        <v>0</v>
      </c>
      <c r="L17" s="423">
        <f t="shared" si="2"/>
        <v>0</v>
      </c>
      <c r="M17" s="199">
        <f>IF((C17&lt;&gt;0),ROUND((L17/C17)*100,1),"")</f>
      </c>
      <c r="N17" s="576"/>
    </row>
    <row r="18" spans="1:14" ht="4.5" customHeight="1">
      <c r="A18" s="116"/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576"/>
    </row>
    <row r="19" spans="1:14" ht="13.5" thickBot="1">
      <c r="A19" s="119" t="s">
        <v>72</v>
      </c>
      <c r="B19" s="12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576"/>
    </row>
    <row r="20" spans="1:14" ht="12.75">
      <c r="A20" s="122" t="s">
        <v>76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24">
        <f aca="true" t="shared" si="3" ref="L20:L25">+J20+K20</f>
        <v>0</v>
      </c>
      <c r="M20" s="128">
        <f aca="true" t="shared" si="4" ref="M20:M26">IF((C20&lt;&gt;0),ROUND((L20/C20)*100,1),"")</f>
      </c>
      <c r="N20" s="576"/>
    </row>
    <row r="21" spans="1:14" ht="12.75">
      <c r="A21" s="123" t="s">
        <v>77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25">
        <f t="shared" si="3"/>
        <v>0</v>
      </c>
      <c r="M21" s="129">
        <f t="shared" si="4"/>
      </c>
      <c r="N21" s="576"/>
    </row>
    <row r="22" spans="1:14" ht="12.75">
      <c r="A22" s="123" t="s">
        <v>78</v>
      </c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25">
        <f t="shared" si="3"/>
        <v>0</v>
      </c>
      <c r="M22" s="129">
        <f t="shared" si="4"/>
      </c>
      <c r="N22" s="576"/>
    </row>
    <row r="23" spans="1:14" ht="12.75">
      <c r="A23" s="123" t="s">
        <v>79</v>
      </c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25">
        <f t="shared" si="3"/>
        <v>0</v>
      </c>
      <c r="M23" s="129">
        <f t="shared" si="4"/>
      </c>
      <c r="N23" s="576"/>
    </row>
    <row r="24" spans="1:14" ht="12.75">
      <c r="A24" s="124"/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25">
        <f t="shared" si="3"/>
        <v>0</v>
      </c>
      <c r="M24" s="129">
        <f t="shared" si="4"/>
      </c>
      <c r="N24" s="576"/>
    </row>
    <row r="25" spans="1:14" ht="13.5" thickBot="1">
      <c r="A25" s="125"/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5">
        <f t="shared" si="3"/>
        <v>0</v>
      </c>
      <c r="M25" s="130">
        <f t="shared" si="4"/>
      </c>
      <c r="N25" s="576"/>
    </row>
    <row r="26" spans="1:14" ht="13.5" thickBot="1">
      <c r="A26" s="126" t="s">
        <v>63</v>
      </c>
      <c r="B26" s="423">
        <f aca="true" t="shared" si="5" ref="B26:L26">SUM(B20:B25)</f>
        <v>0</v>
      </c>
      <c r="C26" s="423">
        <f t="shared" si="5"/>
        <v>0</v>
      </c>
      <c r="D26" s="423">
        <f t="shared" si="5"/>
        <v>0</v>
      </c>
      <c r="E26" s="423">
        <f t="shared" si="5"/>
        <v>0</v>
      </c>
      <c r="F26" s="423">
        <f t="shared" si="5"/>
        <v>0</v>
      </c>
      <c r="G26" s="423">
        <f t="shared" si="5"/>
        <v>0</v>
      </c>
      <c r="H26" s="423">
        <f t="shared" si="5"/>
        <v>0</v>
      </c>
      <c r="I26" s="423">
        <f t="shared" si="5"/>
        <v>0</v>
      </c>
      <c r="J26" s="423">
        <f t="shared" si="5"/>
        <v>0</v>
      </c>
      <c r="K26" s="423">
        <f t="shared" si="5"/>
        <v>0</v>
      </c>
      <c r="L26" s="423">
        <f t="shared" si="5"/>
        <v>0</v>
      </c>
      <c r="M26" s="199">
        <f t="shared" si="4"/>
      </c>
      <c r="N26" s="576"/>
    </row>
    <row r="27" spans="1:14" ht="12.75">
      <c r="A27" s="573" t="s">
        <v>124</v>
      </c>
      <c r="B27" s="573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6"/>
    </row>
    <row r="28" spans="1:14" ht="5.25" customHeight="1">
      <c r="A28" s="455"/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576"/>
    </row>
    <row r="29" spans="1:14" ht="15.75">
      <c r="A29" s="586" t="str">
        <f>+CONCATENATE("Önkormányzaton kívüli EU-s projekthez történő hozzájárulás ",LEFT('1. sz. mell.'!C8,4),". évi előirányzata és teljesítése")</f>
        <v>Önkormányzaton kívüli EU-s projekthez történő hozzájárulás 2020. évi előirányzata és teljesítése</v>
      </c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76"/>
    </row>
    <row r="30" spans="1:14" ht="12" customHeight="1" thickBot="1">
      <c r="A30" s="437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579" t="str">
        <f>L4</f>
        <v>Forintban!</v>
      </c>
      <c r="M30" s="579"/>
      <c r="N30" s="576"/>
    </row>
    <row r="31" spans="1:14" ht="21.75" thickBot="1">
      <c r="A31" s="584" t="s">
        <v>74</v>
      </c>
      <c r="B31" s="585"/>
      <c r="C31" s="585"/>
      <c r="D31" s="585"/>
      <c r="E31" s="585"/>
      <c r="F31" s="585"/>
      <c r="G31" s="585"/>
      <c r="H31" s="585"/>
      <c r="I31" s="585"/>
      <c r="J31" s="585"/>
      <c r="K31" s="127" t="s">
        <v>132</v>
      </c>
      <c r="L31" s="127" t="s">
        <v>133</v>
      </c>
      <c r="M31" s="127" t="s">
        <v>131</v>
      </c>
      <c r="N31" s="576"/>
    </row>
    <row r="32" spans="1:14" ht="12.75">
      <c r="A32" s="590"/>
      <c r="B32" s="591"/>
      <c r="C32" s="591"/>
      <c r="D32" s="591"/>
      <c r="E32" s="591"/>
      <c r="F32" s="591"/>
      <c r="G32" s="591"/>
      <c r="H32" s="591"/>
      <c r="I32" s="591"/>
      <c r="J32" s="591"/>
      <c r="K32" s="414"/>
      <c r="L32" s="426"/>
      <c r="M32" s="426"/>
      <c r="N32" s="576"/>
    </row>
    <row r="33" spans="1:14" ht="13.5" thickBot="1">
      <c r="A33" s="581"/>
      <c r="B33" s="582"/>
      <c r="C33" s="582"/>
      <c r="D33" s="582"/>
      <c r="E33" s="582"/>
      <c r="F33" s="582"/>
      <c r="G33" s="582"/>
      <c r="H33" s="582"/>
      <c r="I33" s="582"/>
      <c r="J33" s="582"/>
      <c r="K33" s="427"/>
      <c r="L33" s="422"/>
      <c r="M33" s="422"/>
      <c r="N33" s="576"/>
    </row>
    <row r="34" spans="1:14" ht="13.5" thickBot="1">
      <c r="A34" s="577" t="s">
        <v>36</v>
      </c>
      <c r="B34" s="578"/>
      <c r="C34" s="578"/>
      <c r="D34" s="578"/>
      <c r="E34" s="578"/>
      <c r="F34" s="578"/>
      <c r="G34" s="578"/>
      <c r="H34" s="578"/>
      <c r="I34" s="578"/>
      <c r="J34" s="578"/>
      <c r="K34" s="428">
        <f>SUM(K32:K33)</f>
        <v>0</v>
      </c>
      <c r="L34" s="428">
        <f>SUM(L32:L33)</f>
        <v>0</v>
      </c>
      <c r="M34" s="428">
        <f>SUM(M32:M33)</f>
        <v>0</v>
      </c>
      <c r="N34" s="576"/>
    </row>
    <row r="50" ht="12.75">
      <c r="A50" s="32"/>
    </row>
  </sheetData>
  <sheetProtection/>
  <mergeCells count="23">
    <mergeCell ref="A32:J32"/>
    <mergeCell ref="H8:I8"/>
    <mergeCell ref="D8:E8"/>
    <mergeCell ref="B5:I5"/>
    <mergeCell ref="F8:G8"/>
    <mergeCell ref="C6:C7"/>
    <mergeCell ref="N3:N34"/>
    <mergeCell ref="A34:J34"/>
    <mergeCell ref="L30:M30"/>
    <mergeCell ref="L4:M4"/>
    <mergeCell ref="A3:C3"/>
    <mergeCell ref="A33:J33"/>
    <mergeCell ref="B6:B7"/>
    <mergeCell ref="A31:J31"/>
    <mergeCell ref="A29:M29"/>
    <mergeCell ref="A5:A8"/>
    <mergeCell ref="A1:M1"/>
    <mergeCell ref="A2:M2"/>
    <mergeCell ref="D3:M3"/>
    <mergeCell ref="J5:M7"/>
    <mergeCell ref="A27:M27"/>
    <mergeCell ref="D6:I6"/>
    <mergeCell ref="B8:C8"/>
  </mergeCells>
  <printOptions horizontalCentered="1"/>
  <pageMargins left="0.5511811023622047" right="0.5118110236220472" top="0.7874015748031497" bottom="0.7874015748031497" header="0.7874015748031497" footer="0.7874015748031497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zoomScale="120" zoomScaleNormal="120" workbookViewId="0" topLeftCell="A1">
      <selection activeCell="E25" sqref="E25"/>
    </sheetView>
  </sheetViews>
  <sheetFormatPr defaultColWidth="9.00390625" defaultRowHeight="12.75"/>
  <cols>
    <col min="1" max="1" width="12.875" style="105" customWidth="1"/>
    <col min="2" max="2" width="54.875" style="106" customWidth="1"/>
    <col min="3" max="5" width="13.875" style="107" customWidth="1"/>
    <col min="6" max="16384" width="9.375" style="3" customWidth="1"/>
  </cols>
  <sheetData>
    <row r="1" spans="1:5" s="2" customFormat="1" ht="16.5" customHeight="1" thickBot="1">
      <c r="A1" s="456"/>
      <c r="B1" s="602" t="str">
        <f>CONCATENATE("5. melléklet"," ",ALAPADATOK!A7," ",ALAPADATOK!B7," ",ALAPADATOK!C7," ",ALAPADATOK!D7," ",ALAPADATOK!E7," ",ALAPADATOK!F7," ",ALAPADATOK!G7," ",ALAPADATOK!H7)</f>
        <v>5. melléklet a … / 2021 ( … ) önkormányzati határozathoz</v>
      </c>
      <c r="C1" s="603"/>
      <c r="D1" s="603"/>
      <c r="E1" s="603"/>
    </row>
    <row r="2" spans="1:5" s="44" customFormat="1" ht="34.5" customHeight="1">
      <c r="A2" s="457" t="s">
        <v>42</v>
      </c>
      <c r="B2" s="596" t="str">
        <f>ALAPADATOK!A3</f>
        <v>Mikrotérségi Óvoda és Bölcsőde Intézmény-fenntartó Társulása</v>
      </c>
      <c r="C2" s="597"/>
      <c r="D2" s="598"/>
      <c r="E2" s="458" t="s">
        <v>37</v>
      </c>
    </row>
    <row r="3" spans="1:5" s="44" customFormat="1" ht="24.75" thickBot="1">
      <c r="A3" s="459" t="s">
        <v>101</v>
      </c>
      <c r="B3" s="599"/>
      <c r="C3" s="600"/>
      <c r="D3" s="601"/>
      <c r="E3" s="460" t="s">
        <v>38</v>
      </c>
    </row>
    <row r="4" spans="1:5" s="45" customFormat="1" ht="15.75" customHeight="1" thickBot="1">
      <c r="A4" s="461"/>
      <c r="B4" s="461"/>
      <c r="C4" s="462"/>
      <c r="D4" s="462"/>
      <c r="E4" s="462" t="str">
        <f>'3.sz.mell.'!G2</f>
        <v>Forintban!</v>
      </c>
    </row>
    <row r="5" spans="1:5" ht="24.75" thickBot="1">
      <c r="A5" s="463" t="s">
        <v>102</v>
      </c>
      <c r="B5" s="464" t="s">
        <v>329</v>
      </c>
      <c r="C5" s="465" t="s">
        <v>123</v>
      </c>
      <c r="D5" s="465" t="s">
        <v>130</v>
      </c>
      <c r="E5" s="466" t="s">
        <v>131</v>
      </c>
    </row>
    <row r="6" spans="1:5" s="42" customFormat="1" ht="12.75" customHeight="1" thickBot="1">
      <c r="A6" s="56">
        <v>1</v>
      </c>
      <c r="B6" s="57">
        <v>2</v>
      </c>
      <c r="C6" s="57">
        <v>3</v>
      </c>
      <c r="D6" s="144">
        <v>4</v>
      </c>
      <c r="E6" s="143">
        <v>5</v>
      </c>
    </row>
    <row r="7" spans="1:5" s="42" customFormat="1" ht="15.75" customHeight="1" thickBot="1">
      <c r="A7" s="593" t="s">
        <v>39</v>
      </c>
      <c r="B7" s="594"/>
      <c r="C7" s="594"/>
      <c r="D7" s="594"/>
      <c r="E7" s="595"/>
    </row>
    <row r="8" spans="1:5" s="42" customFormat="1" ht="12" customHeight="1" thickBot="1">
      <c r="A8" s="22" t="s">
        <v>4</v>
      </c>
      <c r="B8" s="16" t="s">
        <v>179</v>
      </c>
      <c r="C8" s="132">
        <f>SUM(C9:C13)</f>
        <v>0</v>
      </c>
      <c r="D8" s="132">
        <f>SUM(D9:D13)</f>
        <v>0</v>
      </c>
      <c r="E8" s="150">
        <f>SUM(E9:E13)</f>
        <v>0</v>
      </c>
    </row>
    <row r="9" spans="1:5" s="46" customFormat="1" ht="12" customHeight="1">
      <c r="A9" s="183" t="s">
        <v>53</v>
      </c>
      <c r="B9" s="200" t="s">
        <v>354</v>
      </c>
      <c r="C9" s="134"/>
      <c r="D9" s="134"/>
      <c r="E9" s="152"/>
    </row>
    <row r="10" spans="1:5" s="47" customFormat="1" ht="12" customHeight="1">
      <c r="A10" s="184" t="s">
        <v>54</v>
      </c>
      <c r="B10" s="63" t="s">
        <v>180</v>
      </c>
      <c r="C10" s="133"/>
      <c r="D10" s="133"/>
      <c r="E10" s="154"/>
    </row>
    <row r="11" spans="1:5" s="47" customFormat="1" ht="12" customHeight="1">
      <c r="A11" s="184" t="s">
        <v>55</v>
      </c>
      <c r="B11" s="63" t="s">
        <v>358</v>
      </c>
      <c r="C11" s="133"/>
      <c r="D11" s="133"/>
      <c r="E11" s="154"/>
    </row>
    <row r="12" spans="1:5" s="47" customFormat="1" ht="12" customHeight="1">
      <c r="A12" s="184" t="s">
        <v>56</v>
      </c>
      <c r="B12" s="63" t="s">
        <v>359</v>
      </c>
      <c r="C12" s="133"/>
      <c r="D12" s="133"/>
      <c r="E12" s="154"/>
    </row>
    <row r="13" spans="1:5" s="47" customFormat="1" ht="12" customHeight="1" thickBot="1">
      <c r="A13" s="184" t="s">
        <v>82</v>
      </c>
      <c r="B13" s="63" t="s">
        <v>183</v>
      </c>
      <c r="C13" s="133"/>
      <c r="D13" s="133"/>
      <c r="E13" s="154"/>
    </row>
    <row r="14" spans="1:5" s="46" customFormat="1" ht="12" customHeight="1" thickBot="1">
      <c r="A14" s="22" t="s">
        <v>5</v>
      </c>
      <c r="B14" s="62" t="s">
        <v>152</v>
      </c>
      <c r="C14" s="159">
        <v>320763000</v>
      </c>
      <c r="D14" s="159">
        <v>312876605</v>
      </c>
      <c r="E14" s="160">
        <v>312876605</v>
      </c>
    </row>
    <row r="15" spans="1:5" s="46" customFormat="1" ht="12" customHeight="1" thickBot="1">
      <c r="A15" s="22" t="s">
        <v>6</v>
      </c>
      <c r="B15" s="16" t="s">
        <v>164</v>
      </c>
      <c r="C15" s="159">
        <v>3324000</v>
      </c>
      <c r="D15" s="159">
        <v>4626017</v>
      </c>
      <c r="E15" s="160">
        <v>4626017</v>
      </c>
    </row>
    <row r="16" spans="1:5" s="46" customFormat="1" ht="12" customHeight="1" thickBot="1">
      <c r="A16" s="22" t="s">
        <v>7</v>
      </c>
      <c r="B16" s="16" t="s">
        <v>202</v>
      </c>
      <c r="C16" s="159"/>
      <c r="D16" s="159">
        <v>6</v>
      </c>
      <c r="E16" s="160">
        <v>6</v>
      </c>
    </row>
    <row r="17" spans="1:5" s="46" customFormat="1" ht="12" customHeight="1" thickBot="1">
      <c r="A17" s="22" t="s">
        <v>8</v>
      </c>
      <c r="B17" s="16" t="s">
        <v>166</v>
      </c>
      <c r="C17" s="159"/>
      <c r="D17" s="159"/>
      <c r="E17" s="160"/>
    </row>
    <row r="18" spans="1:5" s="46" customFormat="1" ht="12" customHeight="1" thickBot="1">
      <c r="A18" s="22" t="s">
        <v>9</v>
      </c>
      <c r="B18" s="16" t="s">
        <v>153</v>
      </c>
      <c r="C18" s="159"/>
      <c r="D18" s="159"/>
      <c r="E18" s="160"/>
    </row>
    <row r="19" spans="1:5" s="46" customFormat="1" ht="12" customHeight="1" thickBot="1">
      <c r="A19" s="22" t="s">
        <v>10</v>
      </c>
      <c r="B19" s="62" t="s">
        <v>185</v>
      </c>
      <c r="C19" s="159"/>
      <c r="D19" s="159"/>
      <c r="E19" s="160"/>
    </row>
    <row r="20" spans="1:5" s="46" customFormat="1" ht="12" customHeight="1" thickBot="1">
      <c r="A20" s="22" t="s">
        <v>11</v>
      </c>
      <c r="B20" s="16" t="s">
        <v>204</v>
      </c>
      <c r="C20" s="137">
        <f>+C8+C14+C15+C16+C17+C18+C19</f>
        <v>324087000</v>
      </c>
      <c r="D20" s="137">
        <f>+D8+D14+D15+D16+D17+D18+D19</f>
        <v>317502628</v>
      </c>
      <c r="E20" s="157">
        <f>+E8+E14+E15+E16+E17+E18+E19</f>
        <v>317502628</v>
      </c>
    </row>
    <row r="21" spans="1:5" s="47" customFormat="1" ht="12" customHeight="1" thickBot="1">
      <c r="A21" s="185" t="s">
        <v>12</v>
      </c>
      <c r="B21" s="62" t="s">
        <v>187</v>
      </c>
      <c r="C21" s="132">
        <f>SUM(C22:C26)</f>
        <v>4969850</v>
      </c>
      <c r="D21" s="132">
        <f>SUM(D22:D26)</f>
        <v>4969850</v>
      </c>
      <c r="E21" s="150">
        <f>SUM(E22:E26)</f>
        <v>4969850</v>
      </c>
    </row>
    <row r="22" spans="1:5" s="47" customFormat="1" ht="12" customHeight="1">
      <c r="A22" s="184" t="s">
        <v>188</v>
      </c>
      <c r="B22" s="151" t="s">
        <v>189</v>
      </c>
      <c r="C22" s="136"/>
      <c r="D22" s="136"/>
      <c r="E22" s="158"/>
    </row>
    <row r="23" spans="1:5" s="47" customFormat="1" ht="12" customHeight="1">
      <c r="A23" s="184" t="s">
        <v>190</v>
      </c>
      <c r="B23" s="153" t="s">
        <v>191</v>
      </c>
      <c r="C23" s="136"/>
      <c r="D23" s="136"/>
      <c r="E23" s="158"/>
    </row>
    <row r="24" spans="1:5" s="46" customFormat="1" ht="12" customHeight="1">
      <c r="A24" s="184" t="s">
        <v>192</v>
      </c>
      <c r="B24" s="153" t="s">
        <v>193</v>
      </c>
      <c r="C24" s="136">
        <v>4969850</v>
      </c>
      <c r="D24" s="136">
        <v>4969850</v>
      </c>
      <c r="E24" s="158">
        <v>4969850</v>
      </c>
    </row>
    <row r="25" spans="1:5" s="46" customFormat="1" ht="12" customHeight="1">
      <c r="A25" s="184" t="s">
        <v>194</v>
      </c>
      <c r="B25" s="153" t="s">
        <v>195</v>
      </c>
      <c r="C25" s="136"/>
      <c r="D25" s="136"/>
      <c r="E25" s="158"/>
    </row>
    <row r="26" spans="1:5" s="46" customFormat="1" ht="12" customHeight="1" thickBot="1">
      <c r="A26" s="184" t="s">
        <v>196</v>
      </c>
      <c r="B26" s="155" t="s">
        <v>150</v>
      </c>
      <c r="C26" s="136"/>
      <c r="D26" s="136"/>
      <c r="E26" s="158"/>
    </row>
    <row r="27" spans="1:5" s="46" customFormat="1" ht="12" customHeight="1" thickBot="1">
      <c r="A27" s="185" t="s">
        <v>13</v>
      </c>
      <c r="B27" s="62" t="s">
        <v>151</v>
      </c>
      <c r="C27" s="159"/>
      <c r="D27" s="159"/>
      <c r="E27" s="160"/>
    </row>
    <row r="28" spans="1:5" s="46" customFormat="1" ht="12" customHeight="1" thickBot="1">
      <c r="A28" s="185" t="s">
        <v>14</v>
      </c>
      <c r="B28" s="161" t="s">
        <v>205</v>
      </c>
      <c r="C28" s="137">
        <f>+C21+C27</f>
        <v>4969850</v>
      </c>
      <c r="D28" s="137">
        <f>+D21+D27</f>
        <v>4969850</v>
      </c>
      <c r="E28" s="157">
        <f>+E21+E27</f>
        <v>4969850</v>
      </c>
    </row>
    <row r="29" spans="1:5" s="46" customFormat="1" ht="12" customHeight="1" thickBot="1">
      <c r="A29" s="186" t="s">
        <v>15</v>
      </c>
      <c r="B29" s="162" t="s">
        <v>206</v>
      </c>
      <c r="C29" s="137">
        <f>+C20+C28</f>
        <v>329056850</v>
      </c>
      <c r="D29" s="137">
        <f>+D20+D28</f>
        <v>322472478</v>
      </c>
      <c r="E29" s="157">
        <f>+E20+E28</f>
        <v>322472478</v>
      </c>
    </row>
    <row r="30" spans="1:5" s="47" customFormat="1" ht="15" customHeight="1">
      <c r="A30" s="58"/>
      <c r="B30" s="59"/>
      <c r="C30" s="101"/>
      <c r="D30" s="101"/>
      <c r="E30" s="101"/>
    </row>
    <row r="31" spans="1:5" ht="13.5" thickBot="1">
      <c r="A31" s="60"/>
      <c r="B31" s="61"/>
      <c r="C31" s="102"/>
      <c r="D31" s="102"/>
      <c r="E31" s="102"/>
    </row>
    <row r="32" spans="1:5" s="42" customFormat="1" ht="16.5" customHeight="1" thickBot="1">
      <c r="A32" s="593" t="s">
        <v>40</v>
      </c>
      <c r="B32" s="594"/>
      <c r="C32" s="594"/>
      <c r="D32" s="594"/>
      <c r="E32" s="595"/>
    </row>
    <row r="33" spans="1:5" s="48" customFormat="1" ht="12" customHeight="1" thickBot="1">
      <c r="A33" s="187" t="s">
        <v>4</v>
      </c>
      <c r="B33" s="21" t="s">
        <v>221</v>
      </c>
      <c r="C33" s="131">
        <f>SUM(C34:C39)</f>
        <v>11342850</v>
      </c>
      <c r="D33" s="131">
        <f>SUM(D34:D39)</f>
        <v>32557343</v>
      </c>
      <c r="E33" s="196">
        <f>SUM(E34:E39)</f>
        <v>15911040</v>
      </c>
    </row>
    <row r="34" spans="1:5" ht="12" customHeight="1">
      <c r="A34" s="188" t="s">
        <v>53</v>
      </c>
      <c r="B34" s="7" t="s">
        <v>33</v>
      </c>
      <c r="C34" s="198"/>
      <c r="D34" s="198"/>
      <c r="E34" s="197"/>
    </row>
    <row r="35" spans="1:5" ht="12" customHeight="1">
      <c r="A35" s="184" t="s">
        <v>54</v>
      </c>
      <c r="B35" s="5" t="s">
        <v>92</v>
      </c>
      <c r="C35" s="133"/>
      <c r="D35" s="133"/>
      <c r="E35" s="154"/>
    </row>
    <row r="36" spans="1:5" ht="12" customHeight="1">
      <c r="A36" s="184" t="s">
        <v>55</v>
      </c>
      <c r="B36" s="5" t="s">
        <v>75</v>
      </c>
      <c r="C36" s="135">
        <v>299850</v>
      </c>
      <c r="D36" s="135">
        <v>77052</v>
      </c>
      <c r="E36" s="156">
        <v>77052</v>
      </c>
    </row>
    <row r="37" spans="1:5" ht="12" customHeight="1">
      <c r="A37" s="184" t="s">
        <v>56</v>
      </c>
      <c r="B37" s="8" t="s">
        <v>93</v>
      </c>
      <c r="C37" s="135"/>
      <c r="D37" s="135"/>
      <c r="E37" s="156"/>
    </row>
    <row r="38" spans="1:5" ht="12" customHeight="1">
      <c r="A38" s="184" t="s">
        <v>82</v>
      </c>
      <c r="B38" s="14" t="s">
        <v>94</v>
      </c>
      <c r="C38" s="135">
        <v>6373000</v>
      </c>
      <c r="D38" s="135">
        <v>15833988</v>
      </c>
      <c r="E38" s="156">
        <v>15833988</v>
      </c>
    </row>
    <row r="39" spans="1:5" ht="12" customHeight="1">
      <c r="A39" s="184" t="s">
        <v>57</v>
      </c>
      <c r="B39" s="5" t="s">
        <v>222</v>
      </c>
      <c r="C39" s="135">
        <f>C40+C41</f>
        <v>4670000</v>
      </c>
      <c r="D39" s="135">
        <f>D40+D41</f>
        <v>16646303</v>
      </c>
      <c r="E39" s="156"/>
    </row>
    <row r="40" spans="1:5" ht="12" customHeight="1">
      <c r="A40" s="184" t="s">
        <v>58</v>
      </c>
      <c r="B40" s="5" t="s">
        <v>223</v>
      </c>
      <c r="C40" s="135">
        <v>1920000</v>
      </c>
      <c r="D40" s="135"/>
      <c r="E40" s="156"/>
    </row>
    <row r="41" spans="1:5" ht="12" customHeight="1" thickBot="1">
      <c r="A41" s="184" t="s">
        <v>64</v>
      </c>
      <c r="B41" s="14" t="s">
        <v>224</v>
      </c>
      <c r="C41" s="135">
        <v>2750000</v>
      </c>
      <c r="D41" s="135">
        <v>16646303</v>
      </c>
      <c r="E41" s="156"/>
    </row>
    <row r="42" spans="1:5" ht="12" customHeight="1" thickBot="1">
      <c r="A42" s="22" t="s">
        <v>5</v>
      </c>
      <c r="B42" s="20" t="s">
        <v>199</v>
      </c>
      <c r="C42" s="132">
        <f>+C43+C44+C45</f>
        <v>0</v>
      </c>
      <c r="D42" s="132">
        <f>+D43+D44+D45</f>
        <v>0</v>
      </c>
      <c r="E42" s="150">
        <f>+E43+E44+E45</f>
        <v>0</v>
      </c>
    </row>
    <row r="43" spans="1:5" ht="12" customHeight="1">
      <c r="A43" s="183" t="s">
        <v>59</v>
      </c>
      <c r="B43" s="5" t="s">
        <v>105</v>
      </c>
      <c r="C43" s="134"/>
      <c r="D43" s="134"/>
      <c r="E43" s="152"/>
    </row>
    <row r="44" spans="1:5" ht="12" customHeight="1">
      <c r="A44" s="183" t="s">
        <v>60</v>
      </c>
      <c r="B44" s="9" t="s">
        <v>95</v>
      </c>
      <c r="C44" s="133"/>
      <c r="D44" s="133"/>
      <c r="E44" s="154"/>
    </row>
    <row r="45" spans="1:5" ht="12" customHeight="1" thickBot="1">
      <c r="A45" s="183" t="s">
        <v>61</v>
      </c>
      <c r="B45" s="64" t="s">
        <v>106</v>
      </c>
      <c r="C45" s="133"/>
      <c r="D45" s="133"/>
      <c r="E45" s="154"/>
    </row>
    <row r="46" spans="1:5" ht="12" customHeight="1" thickBot="1">
      <c r="A46" s="22" t="s">
        <v>6</v>
      </c>
      <c r="B46" s="50" t="s">
        <v>225</v>
      </c>
      <c r="C46" s="132">
        <f>+C33+C42</f>
        <v>11342850</v>
      </c>
      <c r="D46" s="132">
        <f>+D33+D42</f>
        <v>32557343</v>
      </c>
      <c r="E46" s="150">
        <f>+E33+E42</f>
        <v>15911040</v>
      </c>
    </row>
    <row r="47" spans="1:5" ht="12" customHeight="1" thickBot="1">
      <c r="A47" s="22" t="s">
        <v>7</v>
      </c>
      <c r="B47" s="50" t="s">
        <v>234</v>
      </c>
      <c r="C47" s="132">
        <f>+C48+C49+C50</f>
        <v>317714000</v>
      </c>
      <c r="D47" s="132">
        <f>+D48+D49+D50</f>
        <v>289915135</v>
      </c>
      <c r="E47" s="150">
        <f>+E48+E49+E50</f>
        <v>289915135</v>
      </c>
    </row>
    <row r="48" spans="1:5" ht="12" customHeight="1">
      <c r="A48" s="188" t="s">
        <v>136</v>
      </c>
      <c r="B48" s="7" t="s">
        <v>200</v>
      </c>
      <c r="C48" s="198"/>
      <c r="D48" s="198"/>
      <c r="E48" s="197"/>
    </row>
    <row r="49" spans="1:5" ht="12" customHeight="1">
      <c r="A49" s="184" t="s">
        <v>137</v>
      </c>
      <c r="B49" s="5" t="s">
        <v>201</v>
      </c>
      <c r="C49" s="135"/>
      <c r="D49" s="135"/>
      <c r="E49" s="156"/>
    </row>
    <row r="50" spans="1:5" ht="13.5" thickBot="1">
      <c r="A50" s="189" t="s">
        <v>138</v>
      </c>
      <c r="B50" s="4" t="s">
        <v>235</v>
      </c>
      <c r="C50" s="135">
        <v>317714000</v>
      </c>
      <c r="D50" s="240">
        <v>289915135</v>
      </c>
      <c r="E50" s="156">
        <v>289915135</v>
      </c>
    </row>
    <row r="51" spans="1:5" ht="13.5" thickBot="1">
      <c r="A51" s="22" t="s">
        <v>8</v>
      </c>
      <c r="B51" s="190" t="s">
        <v>230</v>
      </c>
      <c r="C51" s="132">
        <f>+C46+C47</f>
        <v>329056850</v>
      </c>
      <c r="D51" s="241">
        <f>+D46+D47</f>
        <v>322472478</v>
      </c>
      <c r="E51" s="65">
        <f>+E46+E47</f>
        <v>305826175</v>
      </c>
    </row>
    <row r="52" spans="3:4" ht="13.5" thickBot="1">
      <c r="C52" s="471">
        <f>C29-C51</f>
        <v>0</v>
      </c>
      <c r="D52" s="471">
        <f>D29-D51</f>
        <v>0</v>
      </c>
    </row>
    <row r="53" spans="1:5" ht="12.75" customHeight="1" thickBot="1">
      <c r="A53" s="405" t="s">
        <v>330</v>
      </c>
      <c r="B53" s="406"/>
      <c r="C53" s="467"/>
      <c r="D53" s="467"/>
      <c r="E53" s="468"/>
    </row>
    <row r="54" spans="1:5" ht="13.5" customHeight="1" thickBot="1">
      <c r="A54" s="407" t="s">
        <v>331</v>
      </c>
      <c r="B54" s="408"/>
      <c r="C54" s="469"/>
      <c r="D54" s="469"/>
      <c r="E54" s="470"/>
    </row>
  </sheetData>
  <sheetProtection formatCells="0"/>
  <mergeCells count="5">
    <mergeCell ref="A7:E7"/>
    <mergeCell ref="A32:E32"/>
    <mergeCell ref="B2:D2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zoomScale="120" zoomScaleNormal="120" workbookViewId="0" topLeftCell="A13">
      <selection activeCell="D27" sqref="D27"/>
    </sheetView>
  </sheetViews>
  <sheetFormatPr defaultColWidth="9.00390625" defaultRowHeight="12.75"/>
  <cols>
    <col min="1" max="1" width="14.875" style="105" customWidth="1"/>
    <col min="2" max="2" width="62.875" style="106" customWidth="1"/>
    <col min="3" max="5" width="15.875" style="107" customWidth="1"/>
    <col min="6" max="16384" width="9.375" style="3" customWidth="1"/>
  </cols>
  <sheetData>
    <row r="1" spans="1:5" s="2" customFormat="1" ht="16.5" customHeight="1" thickBot="1">
      <c r="A1" s="456"/>
      <c r="B1" s="602" t="str">
        <f>CONCATENATE("6.1. melléklet"," ",ALAPADATOK!A7," ",ALAPADATOK!B7," ",ALAPADATOK!C7," ",ALAPADATOK!D7," ",ALAPADATOK!E7," ",ALAPADATOK!F7," ",ALAPADATOK!G7," ",ALAPADATOK!H7)</f>
        <v>6.1. melléklet a … / 2021 ( … ) önkormányzati határozathoz</v>
      </c>
      <c r="C1" s="603"/>
      <c r="D1" s="603"/>
      <c r="E1" s="603"/>
    </row>
    <row r="2" spans="1:5" s="44" customFormat="1" ht="15.75" customHeight="1">
      <c r="A2" s="457" t="s">
        <v>42</v>
      </c>
      <c r="B2" s="604" t="str">
        <f>ALAPADATOK!B11</f>
        <v>Bátaszéki Mikrotérségi Óvoda, Bölcsőde és Konyha</v>
      </c>
      <c r="C2" s="605"/>
      <c r="D2" s="606"/>
      <c r="E2" s="472" t="s">
        <v>41</v>
      </c>
    </row>
    <row r="3" spans="1:5" s="44" customFormat="1" ht="24.75" thickBot="1">
      <c r="A3" s="459" t="s">
        <v>101</v>
      </c>
      <c r="B3" s="599" t="s">
        <v>236</v>
      </c>
      <c r="C3" s="600"/>
      <c r="D3" s="607"/>
      <c r="E3" s="473" t="s">
        <v>237</v>
      </c>
    </row>
    <row r="4" spans="1:5" s="45" customFormat="1" ht="15.75" customHeight="1" thickBot="1">
      <c r="A4" s="461"/>
      <c r="B4" s="461"/>
      <c r="C4" s="462"/>
      <c r="D4" s="462"/>
      <c r="E4" s="462" t="str">
        <f>'5. sz. mell'!E4</f>
        <v>Forintban!</v>
      </c>
    </row>
    <row r="5" spans="1:5" ht="24.75" thickBot="1">
      <c r="A5" s="463" t="s">
        <v>102</v>
      </c>
      <c r="B5" s="464" t="s">
        <v>329</v>
      </c>
      <c r="C5" s="465" t="s">
        <v>123</v>
      </c>
      <c r="D5" s="465" t="s">
        <v>130</v>
      </c>
      <c r="E5" s="466" t="s">
        <v>131</v>
      </c>
    </row>
    <row r="6" spans="1:5" s="42" customFormat="1" ht="12.75" customHeight="1" thickBot="1">
      <c r="A6" s="56">
        <v>1</v>
      </c>
      <c r="B6" s="57">
        <v>2</v>
      </c>
      <c r="C6" s="57">
        <v>3</v>
      </c>
      <c r="D6" s="144">
        <v>4</v>
      </c>
      <c r="E6" s="143">
        <v>5</v>
      </c>
    </row>
    <row r="7" spans="1:5" s="42" customFormat="1" ht="15.75" customHeight="1" thickBot="1">
      <c r="A7" s="593" t="s">
        <v>39</v>
      </c>
      <c r="B7" s="594"/>
      <c r="C7" s="594"/>
      <c r="D7" s="594"/>
      <c r="E7" s="595"/>
    </row>
    <row r="8" spans="1:5" s="42" customFormat="1" ht="12" customHeight="1" thickBot="1">
      <c r="A8" s="56" t="s">
        <v>4</v>
      </c>
      <c r="B8" s="222" t="s">
        <v>207</v>
      </c>
      <c r="C8" s="71">
        <f>SUM(C9:C18)</f>
        <v>87287000</v>
      </c>
      <c r="D8" s="71">
        <f>SUM(D9:D18)</f>
        <v>76848239</v>
      </c>
      <c r="E8" s="174">
        <f>SUM(E9:E18)</f>
        <v>76780275</v>
      </c>
    </row>
    <row r="9" spans="1:5" s="46" customFormat="1" ht="12" customHeight="1">
      <c r="A9" s="223" t="s">
        <v>53</v>
      </c>
      <c r="B9" s="7" t="s">
        <v>139</v>
      </c>
      <c r="C9" s="141"/>
      <c r="D9" s="141"/>
      <c r="E9" s="233"/>
    </row>
    <row r="10" spans="1:5" s="47" customFormat="1" ht="12" customHeight="1">
      <c r="A10" s="224" t="s">
        <v>54</v>
      </c>
      <c r="B10" s="5" t="s">
        <v>140</v>
      </c>
      <c r="C10" s="68">
        <v>37335000</v>
      </c>
      <c r="D10" s="68">
        <v>40117296</v>
      </c>
      <c r="E10" s="145">
        <v>40067477</v>
      </c>
    </row>
    <row r="11" spans="1:5" s="47" customFormat="1" ht="12" customHeight="1">
      <c r="A11" s="224" t="s">
        <v>55</v>
      </c>
      <c r="B11" s="5" t="s">
        <v>141</v>
      </c>
      <c r="C11" s="68"/>
      <c r="D11" s="68">
        <v>134799</v>
      </c>
      <c r="E11" s="145">
        <v>134799</v>
      </c>
    </row>
    <row r="12" spans="1:5" s="47" customFormat="1" ht="12" customHeight="1">
      <c r="A12" s="224" t="s">
        <v>56</v>
      </c>
      <c r="B12" s="5" t="s">
        <v>142</v>
      </c>
      <c r="C12" s="68"/>
      <c r="D12" s="68"/>
      <c r="E12" s="145"/>
    </row>
    <row r="13" spans="1:5" s="47" customFormat="1" ht="12" customHeight="1">
      <c r="A13" s="224" t="s">
        <v>82</v>
      </c>
      <c r="B13" s="5" t="s">
        <v>143</v>
      </c>
      <c r="C13" s="68">
        <v>22220000</v>
      </c>
      <c r="D13" s="68">
        <v>15920000</v>
      </c>
      <c r="E13" s="145">
        <v>15916234</v>
      </c>
    </row>
    <row r="14" spans="1:5" s="46" customFormat="1" ht="12" customHeight="1">
      <c r="A14" s="224" t="s">
        <v>57</v>
      </c>
      <c r="B14" s="5" t="s">
        <v>208</v>
      </c>
      <c r="C14" s="68">
        <v>16080000</v>
      </c>
      <c r="D14" s="68">
        <v>15120000</v>
      </c>
      <c r="E14" s="145">
        <v>15112322</v>
      </c>
    </row>
    <row r="15" spans="1:5" s="46" customFormat="1" ht="12" customHeight="1">
      <c r="A15" s="224" t="s">
        <v>58</v>
      </c>
      <c r="B15" s="4" t="s">
        <v>209</v>
      </c>
      <c r="C15" s="68">
        <v>11652000</v>
      </c>
      <c r="D15" s="68">
        <v>5552000</v>
      </c>
      <c r="E15" s="145">
        <v>5545299</v>
      </c>
    </row>
    <row r="16" spans="1:5" s="46" customFormat="1" ht="12" customHeight="1">
      <c r="A16" s="224" t="s">
        <v>64</v>
      </c>
      <c r="B16" s="5" t="s">
        <v>144</v>
      </c>
      <c r="C16" s="142"/>
      <c r="D16" s="142">
        <v>6</v>
      </c>
      <c r="E16" s="181">
        <v>6</v>
      </c>
    </row>
    <row r="17" spans="1:5" s="46" customFormat="1" ht="12" customHeight="1">
      <c r="A17" s="224" t="s">
        <v>65</v>
      </c>
      <c r="B17" s="5" t="s">
        <v>145</v>
      </c>
      <c r="C17" s="68"/>
      <c r="D17" s="68"/>
      <c r="E17" s="145"/>
    </row>
    <row r="18" spans="1:5" s="46" customFormat="1" ht="12" customHeight="1" thickBot="1">
      <c r="A18" s="224" t="s">
        <v>66</v>
      </c>
      <c r="B18" s="4" t="s">
        <v>146</v>
      </c>
      <c r="C18" s="70"/>
      <c r="D18" s="70">
        <v>4138</v>
      </c>
      <c r="E18" s="175">
        <v>4138</v>
      </c>
    </row>
    <row r="19" spans="1:5" s="46" customFormat="1" ht="12" customHeight="1" thickBot="1">
      <c r="A19" s="56" t="s">
        <v>5</v>
      </c>
      <c r="B19" s="222" t="s">
        <v>210</v>
      </c>
      <c r="C19" s="71">
        <f>SUM(C20:C22)</f>
        <v>0</v>
      </c>
      <c r="D19" s="71">
        <f>SUM(D20:D22)</f>
        <v>0</v>
      </c>
      <c r="E19" s="174">
        <f>SUM(E20:E22)</f>
        <v>0</v>
      </c>
    </row>
    <row r="20" spans="1:5" s="46" customFormat="1" ht="12" customHeight="1">
      <c r="A20" s="224" t="s">
        <v>59</v>
      </c>
      <c r="B20" s="6" t="s">
        <v>135</v>
      </c>
      <c r="C20" s="68"/>
      <c r="D20" s="68"/>
      <c r="E20" s="145"/>
    </row>
    <row r="21" spans="1:5" s="47" customFormat="1" ht="12" customHeight="1">
      <c r="A21" s="224" t="s">
        <v>60</v>
      </c>
      <c r="B21" s="5" t="s">
        <v>211</v>
      </c>
      <c r="C21" s="68"/>
      <c r="D21" s="68"/>
      <c r="E21" s="145"/>
    </row>
    <row r="22" spans="1:5" s="47" customFormat="1" ht="12" customHeight="1">
      <c r="A22" s="224" t="s">
        <v>61</v>
      </c>
      <c r="B22" s="5" t="s">
        <v>212</v>
      </c>
      <c r="C22" s="68"/>
      <c r="D22" s="68"/>
      <c r="E22" s="145"/>
    </row>
    <row r="23" spans="1:5" s="47" customFormat="1" ht="12" customHeight="1" thickBot="1">
      <c r="A23" s="224" t="s">
        <v>62</v>
      </c>
      <c r="B23" s="5" t="s">
        <v>213</v>
      </c>
      <c r="C23" s="68"/>
      <c r="D23" s="68"/>
      <c r="E23" s="145"/>
    </row>
    <row r="24" spans="1:5" s="46" customFormat="1" ht="12" customHeight="1" thickBot="1">
      <c r="A24" s="225" t="s">
        <v>6</v>
      </c>
      <c r="B24" s="50" t="s">
        <v>90</v>
      </c>
      <c r="C24" s="235"/>
      <c r="D24" s="235"/>
      <c r="E24" s="231"/>
    </row>
    <row r="25" spans="1:5" s="46" customFormat="1" ht="12" customHeight="1" thickBot="1">
      <c r="A25" s="225" t="s">
        <v>7</v>
      </c>
      <c r="B25" s="50" t="s">
        <v>214</v>
      </c>
      <c r="C25" s="71">
        <f>+C26+C27</f>
        <v>0</v>
      </c>
      <c r="D25" s="71">
        <f>+D26+D27</f>
        <v>0</v>
      </c>
      <c r="E25" s="174">
        <f>+E26+E27</f>
        <v>0</v>
      </c>
    </row>
    <row r="26" spans="1:5" s="46" customFormat="1" ht="12" customHeight="1">
      <c r="A26" s="226" t="s">
        <v>136</v>
      </c>
      <c r="B26" s="227" t="s">
        <v>211</v>
      </c>
      <c r="C26" s="138"/>
      <c r="D26" s="138"/>
      <c r="E26" s="182"/>
    </row>
    <row r="27" spans="1:5" s="46" customFormat="1" ht="12" customHeight="1">
      <c r="A27" s="226" t="s">
        <v>137</v>
      </c>
      <c r="B27" s="228" t="s">
        <v>215</v>
      </c>
      <c r="C27" s="72"/>
      <c r="D27" s="72"/>
      <c r="E27" s="176"/>
    </row>
    <row r="28" spans="1:5" s="46" customFormat="1" ht="12" customHeight="1" thickBot="1">
      <c r="A28" s="224" t="s">
        <v>138</v>
      </c>
      <c r="B28" s="229" t="s">
        <v>216</v>
      </c>
      <c r="C28" s="236"/>
      <c r="D28" s="236"/>
      <c r="E28" s="234"/>
    </row>
    <row r="29" spans="1:5" s="46" customFormat="1" ht="12" customHeight="1" thickBot="1">
      <c r="A29" s="225" t="s">
        <v>8</v>
      </c>
      <c r="B29" s="50" t="s">
        <v>217</v>
      </c>
      <c r="C29" s="71">
        <f>+C30+C31+C32</f>
        <v>0</v>
      </c>
      <c r="D29" s="71">
        <f>+D30+D31+D32</f>
        <v>0</v>
      </c>
      <c r="E29" s="174">
        <f>+E30+E31+E32</f>
        <v>0</v>
      </c>
    </row>
    <row r="30" spans="1:5" s="46" customFormat="1" ht="12" customHeight="1">
      <c r="A30" s="226" t="s">
        <v>50</v>
      </c>
      <c r="B30" s="227" t="s">
        <v>147</v>
      </c>
      <c r="C30" s="138"/>
      <c r="D30" s="138"/>
      <c r="E30" s="182"/>
    </row>
    <row r="31" spans="1:5" s="46" customFormat="1" ht="12" customHeight="1">
      <c r="A31" s="226" t="s">
        <v>51</v>
      </c>
      <c r="B31" s="228" t="s">
        <v>148</v>
      </c>
      <c r="C31" s="72"/>
      <c r="D31" s="72"/>
      <c r="E31" s="176"/>
    </row>
    <row r="32" spans="1:5" s="46" customFormat="1" ht="12" customHeight="1" thickBot="1">
      <c r="A32" s="224" t="s">
        <v>52</v>
      </c>
      <c r="B32" s="230" t="s">
        <v>149</v>
      </c>
      <c r="C32" s="236"/>
      <c r="D32" s="236"/>
      <c r="E32" s="234"/>
    </row>
    <row r="33" spans="1:5" s="46" customFormat="1" ht="12" customHeight="1" thickBot="1">
      <c r="A33" s="225" t="s">
        <v>9</v>
      </c>
      <c r="B33" s="50" t="s">
        <v>153</v>
      </c>
      <c r="C33" s="235"/>
      <c r="D33" s="235"/>
      <c r="E33" s="231"/>
    </row>
    <row r="34" spans="1:5" s="46" customFormat="1" ht="12" customHeight="1" thickBot="1">
      <c r="A34" s="225" t="s">
        <v>10</v>
      </c>
      <c r="B34" s="50" t="s">
        <v>185</v>
      </c>
      <c r="C34" s="235"/>
      <c r="D34" s="235">
        <v>1373600</v>
      </c>
      <c r="E34" s="231">
        <v>1373600</v>
      </c>
    </row>
    <row r="35" spans="1:5" s="46" customFormat="1" ht="12" customHeight="1" thickBot="1">
      <c r="A35" s="221" t="s">
        <v>11</v>
      </c>
      <c r="B35" s="244" t="s">
        <v>238</v>
      </c>
      <c r="C35" s="237">
        <f>+C8+C19+C24+C25+C29+C33+C34</f>
        <v>87287000</v>
      </c>
      <c r="D35" s="237">
        <f>+D8+D19+D24+D25+D29+D33+D34</f>
        <v>78221839</v>
      </c>
      <c r="E35" s="245">
        <f>+E8+E19+E24+E25+E29+E33+E34</f>
        <v>78153875</v>
      </c>
    </row>
    <row r="36" spans="1:5" ht="12" customHeight="1" thickBot="1">
      <c r="A36" s="221" t="s">
        <v>12</v>
      </c>
      <c r="B36" s="50" t="s">
        <v>360</v>
      </c>
      <c r="C36" s="71">
        <f>+C37+C38+C39</f>
        <v>324316586</v>
      </c>
      <c r="D36" s="71">
        <f>+D37+D38+D39</f>
        <v>296517721</v>
      </c>
      <c r="E36" s="174">
        <f>+E37+E38+E39</f>
        <v>296517721</v>
      </c>
    </row>
    <row r="37" spans="1:5" ht="12" customHeight="1">
      <c r="A37" s="226" t="s">
        <v>188</v>
      </c>
      <c r="B37" s="227" t="s">
        <v>111</v>
      </c>
      <c r="C37" s="138">
        <v>6602586</v>
      </c>
      <c r="D37" s="138">
        <v>6243740</v>
      </c>
      <c r="E37" s="182">
        <v>6243740</v>
      </c>
    </row>
    <row r="38" spans="1:5" ht="12" customHeight="1">
      <c r="A38" s="226" t="s">
        <v>190</v>
      </c>
      <c r="B38" s="228" t="s">
        <v>361</v>
      </c>
      <c r="C38" s="72"/>
      <c r="D38" s="72">
        <v>358846</v>
      </c>
      <c r="E38" s="176">
        <v>358846</v>
      </c>
    </row>
    <row r="39" spans="1:5" ht="12" customHeight="1" thickBot="1">
      <c r="A39" s="224" t="s">
        <v>192</v>
      </c>
      <c r="B39" s="230" t="s">
        <v>362</v>
      </c>
      <c r="C39" s="236">
        <v>317714000</v>
      </c>
      <c r="D39" s="236">
        <v>289915135</v>
      </c>
      <c r="E39" s="234">
        <v>289915135</v>
      </c>
    </row>
    <row r="40" spans="1:5" ht="12" customHeight="1" thickBot="1">
      <c r="A40" s="221" t="s">
        <v>13</v>
      </c>
      <c r="B40" s="509" t="s">
        <v>363</v>
      </c>
      <c r="C40" s="237">
        <f>+C35+C36</f>
        <v>411603586</v>
      </c>
      <c r="D40" s="237">
        <f>+D35+D36</f>
        <v>374739560</v>
      </c>
      <c r="E40" s="232">
        <f>+E35+E36</f>
        <v>374671596</v>
      </c>
    </row>
    <row r="41" spans="1:5" ht="12" customHeight="1">
      <c r="A41" s="58"/>
      <c r="B41" s="59"/>
      <c r="C41" s="101"/>
      <c r="D41" s="101"/>
      <c r="E41" s="101"/>
    </row>
    <row r="42" spans="1:5" ht="12" customHeight="1" thickBot="1">
      <c r="A42" s="60"/>
      <c r="B42" s="61"/>
      <c r="C42" s="102"/>
      <c r="D42" s="102"/>
      <c r="E42" s="102"/>
    </row>
    <row r="43" spans="1:5" ht="12" customHeight="1" thickBot="1">
      <c r="A43" s="593" t="s">
        <v>40</v>
      </c>
      <c r="B43" s="594"/>
      <c r="C43" s="594"/>
      <c r="D43" s="594"/>
      <c r="E43" s="595"/>
    </row>
    <row r="44" spans="1:5" ht="12" customHeight="1" thickBot="1">
      <c r="A44" s="225" t="s">
        <v>4</v>
      </c>
      <c r="B44" s="50" t="s">
        <v>239</v>
      </c>
      <c r="C44" s="71">
        <f>SUM(C45:C50)</f>
        <v>408279586</v>
      </c>
      <c r="D44" s="71">
        <f>SUM(D45:D50)</f>
        <v>369069719</v>
      </c>
      <c r="E44" s="174">
        <f>SUM(E45:E50)</f>
        <v>367382180</v>
      </c>
    </row>
    <row r="45" spans="1:5" ht="12" customHeight="1">
      <c r="A45" s="224" t="s">
        <v>53</v>
      </c>
      <c r="B45" s="6" t="s">
        <v>33</v>
      </c>
      <c r="C45" s="138">
        <v>215747000</v>
      </c>
      <c r="D45" s="138">
        <v>214593247</v>
      </c>
      <c r="E45" s="182">
        <v>214106867</v>
      </c>
    </row>
    <row r="46" spans="1:5" ht="12" customHeight="1">
      <c r="A46" s="224" t="s">
        <v>54</v>
      </c>
      <c r="B46" s="5" t="s">
        <v>92</v>
      </c>
      <c r="C46" s="43">
        <v>37349000</v>
      </c>
      <c r="D46" s="43">
        <v>35814883</v>
      </c>
      <c r="E46" s="177">
        <v>35753032</v>
      </c>
    </row>
    <row r="47" spans="1:5" ht="12.75">
      <c r="A47" s="224" t="s">
        <v>55</v>
      </c>
      <c r="B47" s="5" t="s">
        <v>75</v>
      </c>
      <c r="C47" s="43">
        <v>148580586</v>
      </c>
      <c r="D47" s="43">
        <v>118629293</v>
      </c>
      <c r="E47" s="177">
        <v>117489985</v>
      </c>
    </row>
    <row r="48" spans="1:5" ht="12.75" customHeight="1">
      <c r="A48" s="224" t="s">
        <v>56</v>
      </c>
      <c r="B48" s="5" t="s">
        <v>93</v>
      </c>
      <c r="C48" s="43"/>
      <c r="D48" s="43"/>
      <c r="E48" s="177"/>
    </row>
    <row r="49" spans="1:5" ht="13.5" customHeight="1">
      <c r="A49" s="224" t="s">
        <v>82</v>
      </c>
      <c r="B49" s="5" t="s">
        <v>94</v>
      </c>
      <c r="C49" s="43">
        <v>6603000</v>
      </c>
      <c r="D49" s="43">
        <v>32296</v>
      </c>
      <c r="E49" s="177">
        <v>32296</v>
      </c>
    </row>
    <row r="50" spans="1:5" ht="13.5" thickBot="1">
      <c r="A50" s="224" t="s">
        <v>57</v>
      </c>
      <c r="B50" s="5" t="s">
        <v>34</v>
      </c>
      <c r="C50" s="43"/>
      <c r="D50" s="43"/>
      <c r="E50" s="177"/>
    </row>
    <row r="51" spans="1:5" ht="13.5" thickBot="1">
      <c r="A51" s="225" t="s">
        <v>5</v>
      </c>
      <c r="B51" s="50" t="s">
        <v>218</v>
      </c>
      <c r="C51" s="71">
        <f>SUM(C52:C54)</f>
        <v>3324000</v>
      </c>
      <c r="D51" s="71">
        <f>SUM(D52:D54)</f>
        <v>5669841</v>
      </c>
      <c r="E51" s="174">
        <f>SUM(E52:E54)</f>
        <v>5669010</v>
      </c>
    </row>
    <row r="52" spans="1:5" ht="12.75">
      <c r="A52" s="224" t="s">
        <v>59</v>
      </c>
      <c r="B52" s="6" t="s">
        <v>105</v>
      </c>
      <c r="C52" s="138">
        <v>3324000</v>
      </c>
      <c r="D52" s="138">
        <v>4857600</v>
      </c>
      <c r="E52" s="182">
        <v>4856769</v>
      </c>
    </row>
    <row r="53" spans="1:5" ht="12.75">
      <c r="A53" s="224" t="s">
        <v>60</v>
      </c>
      <c r="B53" s="5" t="s">
        <v>95</v>
      </c>
      <c r="C53" s="43"/>
      <c r="D53" s="43">
        <v>812241</v>
      </c>
      <c r="E53" s="177">
        <v>812241</v>
      </c>
    </row>
    <row r="54" spans="1:5" ht="12.75">
      <c r="A54" s="224" t="s">
        <v>61</v>
      </c>
      <c r="B54" s="5" t="s">
        <v>219</v>
      </c>
      <c r="C54" s="43"/>
      <c r="D54" s="43"/>
      <c r="E54" s="177"/>
    </row>
    <row r="55" spans="1:5" ht="13.5" thickBot="1">
      <c r="A55" s="224" t="s">
        <v>62</v>
      </c>
      <c r="B55" s="5" t="s">
        <v>240</v>
      </c>
      <c r="C55" s="43"/>
      <c r="D55" s="43"/>
      <c r="E55" s="177"/>
    </row>
    <row r="56" spans="1:5" ht="13.5" thickBot="1">
      <c r="A56" s="225" t="s">
        <v>6</v>
      </c>
      <c r="B56" s="238" t="s">
        <v>220</v>
      </c>
      <c r="C56" s="237">
        <f>+C44+C51</f>
        <v>411603586</v>
      </c>
      <c r="D56" s="237">
        <f>+D44+D51</f>
        <v>374739560</v>
      </c>
      <c r="E56" s="232">
        <f>+E44+E51</f>
        <v>373051190</v>
      </c>
    </row>
    <row r="57" spans="3:4" ht="13.5" thickBot="1">
      <c r="C57" s="471">
        <f>C40-C56</f>
        <v>0</v>
      </c>
      <c r="D57" s="471">
        <f>D40-D56</f>
        <v>0</v>
      </c>
    </row>
    <row r="58" spans="1:5" ht="13.5" thickBot="1">
      <c r="A58" s="405" t="s">
        <v>330</v>
      </c>
      <c r="B58" s="406"/>
      <c r="C58" s="467">
        <v>65</v>
      </c>
      <c r="D58" s="467">
        <v>65</v>
      </c>
      <c r="E58" s="468">
        <v>65</v>
      </c>
    </row>
    <row r="59" spans="1:5" ht="13.5" thickBot="1">
      <c r="A59" s="407" t="s">
        <v>331</v>
      </c>
      <c r="B59" s="408"/>
      <c r="C59" s="469"/>
      <c r="D59" s="469"/>
      <c r="E59" s="470"/>
    </row>
  </sheetData>
  <sheetProtection formatCells="0"/>
  <mergeCells count="5">
    <mergeCell ref="B2:D2"/>
    <mergeCell ref="B3:D3"/>
    <mergeCell ref="A7:E7"/>
    <mergeCell ref="A43:E43"/>
    <mergeCell ref="B1:E1"/>
  </mergeCells>
  <printOptions horizontalCentered="1"/>
  <pageMargins left="0.5905511811023623" right="0.5905511811023623" top="0.984251968503937" bottom="0.984251968503937" header="0.5905511811023623" footer="0.590551181102362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="120" zoomScaleNormal="120" workbookViewId="0" topLeftCell="A1">
      <selection activeCell="E14" sqref="E14"/>
    </sheetView>
  </sheetViews>
  <sheetFormatPr defaultColWidth="9.00390625" defaultRowHeight="12.75"/>
  <cols>
    <col min="1" max="1" width="7.00390625" style="243" customWidth="1"/>
    <col min="2" max="2" width="32.00390625" style="246" customWidth="1"/>
    <col min="3" max="3" width="12.50390625" style="246" customWidth="1"/>
    <col min="4" max="6" width="11.875" style="246" customWidth="1"/>
    <col min="7" max="7" width="12.875" style="246" customWidth="1"/>
    <col min="8" max="16384" width="9.375" style="246" customWidth="1"/>
  </cols>
  <sheetData>
    <row r="1" spans="1:7" ht="15.75" customHeight="1">
      <c r="A1" s="610" t="str">
        <f>CONCATENATE("7. melléklet"," ",ALAPADATOK!A7," ",ALAPADATOK!B7," ",ALAPADATOK!C7," ",ALAPADATOK!D7," ",ALAPADATOK!E7," ",ALAPADATOK!F7," ",ALAPADATOK!G7," ",ALAPADATOK!H7)</f>
        <v>7. melléklet a … / 2021 ( … ) önkormányzati határozathoz</v>
      </c>
      <c r="B1" s="611"/>
      <c r="C1" s="611"/>
      <c r="D1" s="611"/>
      <c r="E1" s="611"/>
      <c r="F1" s="611"/>
      <c r="G1" s="611"/>
    </row>
    <row r="3" spans="1:7" ht="15.75">
      <c r="A3" s="612" t="s">
        <v>339</v>
      </c>
      <c r="B3" s="613"/>
      <c r="C3" s="613"/>
      <c r="D3" s="613"/>
      <c r="E3" s="613"/>
      <c r="F3" s="613"/>
      <c r="G3" s="613"/>
    </row>
    <row r="5" ht="14.25" thickBot="1">
      <c r="G5" s="75" t="str">
        <f>'6.1. sz. mell'!E4</f>
        <v>Forintban!</v>
      </c>
    </row>
    <row r="6" spans="1:7" ht="17.25" customHeight="1" thickBot="1">
      <c r="A6" s="614" t="s">
        <v>2</v>
      </c>
      <c r="B6" s="616" t="s">
        <v>241</v>
      </c>
      <c r="C6" s="616" t="s">
        <v>242</v>
      </c>
      <c r="D6" s="616" t="s">
        <v>243</v>
      </c>
      <c r="E6" s="618" t="s">
        <v>244</v>
      </c>
      <c r="F6" s="618"/>
      <c r="G6" s="619"/>
    </row>
    <row r="7" spans="1:7" s="249" customFormat="1" ht="57.75" customHeight="1" thickBot="1">
      <c r="A7" s="615"/>
      <c r="B7" s="617"/>
      <c r="C7" s="617"/>
      <c r="D7" s="617"/>
      <c r="E7" s="247" t="s">
        <v>245</v>
      </c>
      <c r="F7" s="247" t="s">
        <v>246</v>
      </c>
      <c r="G7" s="248" t="s">
        <v>247</v>
      </c>
    </row>
    <row r="8" spans="1:7" s="251" customFormat="1" ht="15" customHeight="1" thickBot="1">
      <c r="A8" s="56" t="s">
        <v>248</v>
      </c>
      <c r="B8" s="57" t="s">
        <v>249</v>
      </c>
      <c r="C8" s="57" t="s">
        <v>250</v>
      </c>
      <c r="D8" s="57" t="s">
        <v>251</v>
      </c>
      <c r="E8" s="57" t="s">
        <v>252</v>
      </c>
      <c r="F8" s="57" t="s">
        <v>253</v>
      </c>
      <c r="G8" s="250" t="s">
        <v>254</v>
      </c>
    </row>
    <row r="9" spans="1:7" ht="31.5" customHeight="1">
      <c r="A9" s="252" t="s">
        <v>4</v>
      </c>
      <c r="B9" s="253" t="s">
        <v>364</v>
      </c>
      <c r="C9" s="254">
        <v>16646303</v>
      </c>
      <c r="D9" s="254"/>
      <c r="E9" s="255">
        <f>C9-D9</f>
        <v>16646303</v>
      </c>
      <c r="F9" s="254">
        <v>16646303</v>
      </c>
      <c r="G9" s="256"/>
    </row>
    <row r="10" spans="1:7" ht="18.75" customHeight="1">
      <c r="A10" s="257" t="s">
        <v>5</v>
      </c>
      <c r="B10" s="258" t="s">
        <v>365</v>
      </c>
      <c r="C10" s="18">
        <v>1600540</v>
      </c>
      <c r="D10" s="18"/>
      <c r="E10" s="255">
        <f>C10-D10</f>
        <v>1600540</v>
      </c>
      <c r="F10" s="18">
        <v>1269933</v>
      </c>
      <c r="G10" s="259">
        <v>330607</v>
      </c>
    </row>
    <row r="11" spans="1:7" ht="24" customHeight="1" thickBot="1">
      <c r="A11" s="257" t="s">
        <v>6</v>
      </c>
      <c r="B11" s="258" t="s">
        <v>366</v>
      </c>
      <c r="C11" s="18">
        <v>19866</v>
      </c>
      <c r="D11" s="18"/>
      <c r="E11" s="255">
        <f>C11-D11</f>
        <v>19866</v>
      </c>
      <c r="F11" s="18">
        <v>19866</v>
      </c>
      <c r="G11" s="259"/>
    </row>
    <row r="12" spans="1:7" ht="15" customHeight="1" thickBot="1">
      <c r="A12" s="608" t="s">
        <v>36</v>
      </c>
      <c r="B12" s="609"/>
      <c r="C12" s="39">
        <f>SUM(C9:C11)</f>
        <v>18266709</v>
      </c>
      <c r="D12" s="39">
        <f>SUM(D9:D11)</f>
        <v>0</v>
      </c>
      <c r="E12" s="39">
        <f>SUM(E9:E11)</f>
        <v>18266709</v>
      </c>
      <c r="F12" s="39">
        <f>SUM(F9:F11)</f>
        <v>17936102</v>
      </c>
      <c r="G12" s="261">
        <f>SUM(G9:G11)</f>
        <v>330607</v>
      </c>
    </row>
  </sheetData>
  <sheetProtection/>
  <mergeCells count="8">
    <mergeCell ref="A12:B12"/>
    <mergeCell ref="A1:G1"/>
    <mergeCell ref="A3:G3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2021-04-12T13:57:08Z</cp:lastPrinted>
  <dcterms:created xsi:type="dcterms:W3CDTF">1999-10-30T10:30:45Z</dcterms:created>
  <dcterms:modified xsi:type="dcterms:W3CDTF">2021-04-27T09:26:28Z</dcterms:modified>
  <cp:category/>
  <cp:version/>
  <cp:contentType/>
  <cp:contentStatus/>
</cp:coreProperties>
</file>