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énzügy1\Desktop\2022\Előterjesztéshez\"/>
    </mc:Choice>
  </mc:AlternateContent>
  <bookViews>
    <workbookView xWindow="0" yWindow="0" windowWidth="28740" windowHeight="12000" activeTab="3"/>
  </bookViews>
  <sheets>
    <sheet name="Költségvetés" sheetId="16" r:id="rId1"/>
    <sheet name="1.mell.Kiadások" sheetId="8" r:id="rId2"/>
    <sheet name="2.mell.Bevételek" sheetId="5" r:id="rId3"/>
    <sheet name="2020 2022 összehasonlítás" sheetId="14" r:id="rId4"/>
  </sheets>
  <externalReferences>
    <externalReference r:id="rId5"/>
  </externalReferences>
  <definedNames>
    <definedName name="_xlnm._FilterDatabase" localSheetId="3" hidden="1">'2020 2022 összehasonlítás'!$X$2:$Z$3</definedName>
    <definedName name="_xlnm.Print_Area" localSheetId="1">'1.mell.Kiadások'!$A$1:$T$20</definedName>
    <definedName name="_xlnm.Print_Area" localSheetId="2">'2.mell.Bevételek'!$A$1:$N$25</definedName>
  </definedNames>
  <calcPr calcId="162913"/>
</workbook>
</file>

<file path=xl/calcChain.xml><?xml version="1.0" encoding="utf-8"?>
<calcChain xmlns="http://schemas.openxmlformats.org/spreadsheetml/2006/main">
  <c r="M12" i="14" l="1"/>
  <c r="J12" i="14"/>
  <c r="G12" i="14"/>
  <c r="D12" i="14"/>
  <c r="M17" i="5" l="1"/>
  <c r="L17" i="5"/>
  <c r="M5" i="14" l="1"/>
  <c r="S12" i="14" l="1"/>
  <c r="R11" i="14"/>
  <c r="Q10" i="14"/>
  <c r="P12" i="14"/>
  <c r="O11" i="14"/>
  <c r="N10" i="14"/>
  <c r="I11" i="14"/>
  <c r="H10" i="14"/>
  <c r="F11" i="14" l="1"/>
  <c r="E10" i="14"/>
  <c r="C11" i="14"/>
  <c r="B10" i="14"/>
  <c r="T12" i="14" l="1"/>
  <c r="Z13" i="14" s="1"/>
  <c r="N15" i="8" l="1"/>
  <c r="C46" i="16"/>
  <c r="C58" i="16" s="1"/>
  <c r="H4" i="5"/>
  <c r="P15" i="8"/>
  <c r="O15" i="8"/>
  <c r="D18" i="8"/>
  <c r="C52" i="16" l="1"/>
  <c r="C38" i="16"/>
  <c r="C31" i="16"/>
  <c r="C26" i="16"/>
  <c r="C20" i="16"/>
  <c r="C8" i="16"/>
  <c r="B2" i="16"/>
  <c r="C37" i="16" l="1"/>
  <c r="C42" i="16" s="1"/>
  <c r="C59" i="16" s="1"/>
  <c r="F18" i="8" l="1"/>
  <c r="E18" i="8"/>
  <c r="K4" i="14" l="1"/>
  <c r="K10" i="14" s="1"/>
  <c r="T10" i="14" s="1"/>
  <c r="L4" i="14"/>
  <c r="K4" i="5"/>
  <c r="J4" i="5"/>
  <c r="T11" i="14" l="1"/>
  <c r="L11" i="14"/>
  <c r="G3" i="5"/>
  <c r="K2" i="5" s="1"/>
  <c r="K17" i="5" s="1"/>
  <c r="F3" i="5"/>
  <c r="J2" i="5" s="1"/>
  <c r="J17" i="5" s="1"/>
  <c r="E3" i="5"/>
  <c r="I2" i="5" s="1"/>
  <c r="D3" i="5"/>
  <c r="H2" i="5" s="1"/>
  <c r="H17" i="5" s="1"/>
  <c r="N14" i="5" l="1"/>
  <c r="S7" i="8"/>
  <c r="R7" i="8"/>
  <c r="Q7" i="8"/>
  <c r="P7" i="8"/>
  <c r="O7" i="8"/>
  <c r="N7" i="8"/>
  <c r="G7" i="8"/>
  <c r="N6" i="8"/>
  <c r="O6" i="8"/>
  <c r="P6" i="8"/>
  <c r="Q6" i="8"/>
  <c r="R6" i="8"/>
  <c r="S6" i="8"/>
  <c r="T7" i="8" l="1"/>
  <c r="N12" i="5" l="1"/>
  <c r="N11" i="5"/>
  <c r="N10" i="5"/>
  <c r="N9" i="5"/>
  <c r="N8" i="5"/>
  <c r="N7" i="5"/>
  <c r="N6" i="5"/>
  <c r="N5" i="5"/>
  <c r="I4" i="5"/>
  <c r="I17" i="5" s="1"/>
  <c r="G17" i="8"/>
  <c r="T16" i="8"/>
  <c r="G16" i="8"/>
  <c r="G14" i="8"/>
  <c r="G13" i="8"/>
  <c r="P13" i="8" s="1"/>
  <c r="T13" i="8" s="1"/>
  <c r="S12" i="8"/>
  <c r="R12" i="8"/>
  <c r="Q12" i="8"/>
  <c r="P12" i="8"/>
  <c r="O12" i="8"/>
  <c r="N12" i="8"/>
  <c r="G12" i="8"/>
  <c r="B10" i="8"/>
  <c r="G10" i="8" s="1"/>
  <c r="S9" i="8"/>
  <c r="R9" i="8"/>
  <c r="Q9" i="8"/>
  <c r="P9" i="8"/>
  <c r="O9" i="8"/>
  <c r="N9" i="8"/>
  <c r="G9" i="8"/>
  <c r="S8" i="8"/>
  <c r="R8" i="8"/>
  <c r="Q8" i="8"/>
  <c r="P8" i="8"/>
  <c r="O8" i="8"/>
  <c r="N8" i="8"/>
  <c r="G8" i="8"/>
  <c r="G6" i="8"/>
  <c r="S5" i="8"/>
  <c r="R5" i="8"/>
  <c r="Q5" i="8"/>
  <c r="P5" i="8"/>
  <c r="O5" i="8"/>
  <c r="N5" i="8"/>
  <c r="G5" i="8"/>
  <c r="S4" i="8"/>
  <c r="R4" i="8"/>
  <c r="Q4" i="8"/>
  <c r="P4" i="8"/>
  <c r="O4" i="8"/>
  <c r="N4" i="8"/>
  <c r="G4" i="8"/>
  <c r="C11" i="8"/>
  <c r="S3" i="8"/>
  <c r="R3" i="8"/>
  <c r="Q3" i="8"/>
  <c r="P3" i="8"/>
  <c r="O3" i="8"/>
  <c r="N3" i="8"/>
  <c r="G3" i="8"/>
  <c r="S2" i="8"/>
  <c r="R2" i="8"/>
  <c r="Q2" i="8"/>
  <c r="P2" i="8"/>
  <c r="O2" i="8"/>
  <c r="N2" i="8"/>
  <c r="G2" i="8"/>
  <c r="P14" i="8" l="1"/>
  <c r="R14" i="8"/>
  <c r="S14" i="8"/>
  <c r="O14" i="8"/>
  <c r="T14" i="8" s="1"/>
  <c r="Q14" i="8"/>
  <c r="T12" i="8"/>
  <c r="T5" i="8"/>
  <c r="N4" i="5"/>
  <c r="T9" i="8"/>
  <c r="Q10" i="8"/>
  <c r="N10" i="8"/>
  <c r="R10" i="8"/>
  <c r="T4" i="8"/>
  <c r="T8" i="8"/>
  <c r="O10" i="8"/>
  <c r="T3" i="8"/>
  <c r="S10" i="8"/>
  <c r="P10" i="8"/>
  <c r="T6" i="8"/>
  <c r="N15" i="5"/>
  <c r="N2" i="5"/>
  <c r="P11" i="8"/>
  <c r="S11" i="8"/>
  <c r="C18" i="8"/>
  <c r="O11" i="8"/>
  <c r="R11" i="8"/>
  <c r="N11" i="8"/>
  <c r="Q11" i="8"/>
  <c r="G11" i="8"/>
  <c r="T2" i="8"/>
  <c r="B18" i="8"/>
  <c r="G18" i="8" l="1"/>
  <c r="N17" i="5"/>
  <c r="T15" i="8"/>
  <c r="N18" i="8"/>
  <c r="P18" i="8"/>
  <c r="J19" i="5" s="1"/>
  <c r="J23" i="5" s="1"/>
  <c r="O18" i="8"/>
  <c r="I19" i="5" s="1"/>
  <c r="I23" i="5" s="1"/>
  <c r="Q18" i="8"/>
  <c r="K19" i="5" s="1"/>
  <c r="K23" i="5" s="1"/>
  <c r="S18" i="8"/>
  <c r="M19" i="5" s="1"/>
  <c r="M23" i="5" s="1"/>
  <c r="R18" i="8"/>
  <c r="L19" i="5" s="1"/>
  <c r="T10" i="8"/>
  <c r="T11" i="8"/>
  <c r="H25" i="5" l="1"/>
  <c r="K25" i="5"/>
  <c r="T18" i="8"/>
  <c r="N20" i="8" s="1"/>
  <c r="H19" i="5"/>
  <c r="N19" i="5" s="1"/>
  <c r="J25" i="5"/>
  <c r="I25" i="5"/>
  <c r="M25" i="5"/>
  <c r="H23" i="5" l="1"/>
  <c r="Q20" i="8"/>
  <c r="S20" i="8"/>
  <c r="P20" i="8"/>
  <c r="O20" i="8"/>
  <c r="R20" i="8"/>
  <c r="N23" i="5" l="1"/>
  <c r="T20" i="8"/>
  <c r="L23" i="5"/>
  <c r="L25" i="5"/>
  <c r="N25" i="5" s="1"/>
</calcChain>
</file>

<file path=xl/sharedStrings.xml><?xml version="1.0" encoding="utf-8"?>
<sst xmlns="http://schemas.openxmlformats.org/spreadsheetml/2006/main" count="193" uniqueCount="155">
  <si>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</si>
  <si>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</si>
  <si>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</si>
  <si>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</si>
  <si>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</si>
  <si>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</si>
  <si>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</si>
  <si>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</si>
  <si>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</si>
  <si>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</si>
  <si>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</si>
  <si>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</si>
  <si>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</si>
  <si>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</si>
  <si>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Bevétel mindösszesen:</t>
  </si>
  <si>
    <t>Kiadások megnevezése</t>
  </si>
  <si>
    <t>MOB arányszám</t>
  </si>
  <si>
    <t>ESZGY arányszám</t>
  </si>
  <si>
    <t>MOB</t>
  </si>
  <si>
    <t>ESZGY</t>
  </si>
  <si>
    <t>Készletértékesítés ellenértéke</t>
  </si>
  <si>
    <t>Közhatalmi bevételek</t>
  </si>
  <si>
    <t>Felújítások</t>
  </si>
  <si>
    <t>Járulékok</t>
  </si>
  <si>
    <t>Megbízási díjak</t>
  </si>
  <si>
    <t>Előző évi maradvány</t>
  </si>
  <si>
    <t>Beruházás, eszközbeszerzés</t>
  </si>
  <si>
    <t>ÁFA visszatérülés</t>
  </si>
  <si>
    <t>Kamat</t>
  </si>
  <si>
    <t>KÖH munkaszervezetre átvett önkormányzatoktól</t>
  </si>
  <si>
    <t>Egyéb költségtérítés</t>
  </si>
  <si>
    <t>KÖH munkaszervezetre átvett hozzájárulás társulásoktól</t>
  </si>
  <si>
    <t>Bátaszék által folyósított imtézményfinanszírozás</t>
  </si>
  <si>
    <t>Kiadások mindösszesen:</t>
  </si>
  <si>
    <t>Béren kívüli juttatások</t>
  </si>
  <si>
    <t>Munkaadókat terhelő járulékok</t>
  </si>
  <si>
    <t>Személyi juttatások összesen:</t>
  </si>
  <si>
    <t>Személyi jellegű juttatás</t>
  </si>
  <si>
    <t>Dologi kiadás</t>
  </si>
  <si>
    <t>Felhalmozási kiadások</t>
  </si>
  <si>
    <t>Bátaszék Város Hivatala fentartási és egyéb dologi kiadásai</t>
  </si>
  <si>
    <t xml:space="preserve">Felosztható dologi kiadások </t>
  </si>
  <si>
    <t>Céltartalék maradványból</t>
  </si>
  <si>
    <t>KÖH alkalamazottainak illetménye, egyéb személyi jellegű kiadásai</t>
  </si>
  <si>
    <t>Egyéb bér</t>
  </si>
  <si>
    <t>Céljuttatások</t>
  </si>
  <si>
    <t>Sárpilis arányszáma</t>
  </si>
  <si>
    <t>Sárpilis</t>
  </si>
  <si>
    <t>Sárpilis arányszám</t>
  </si>
  <si>
    <t xml:space="preserve">MOB </t>
  </si>
  <si>
    <t xml:space="preserve">ESZGY </t>
  </si>
  <si>
    <t>Munkábajárás</t>
  </si>
  <si>
    <t>Jubileumi jutalom</t>
  </si>
  <si>
    <t>Tartalékok</t>
  </si>
  <si>
    <t>KÖH</t>
  </si>
  <si>
    <t>Bátaszék által átvállalt kiegészítő hozzájárulás</t>
  </si>
  <si>
    <t>Bátaszék hozzájárulása</t>
  </si>
  <si>
    <t>Költségvetési szerv megnevezése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</si>
  <si>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</si>
  <si>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</si>
  <si>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</si>
  <si>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</si>
  <si>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</si>
  <si>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</si>
  <si>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</si>
  <si>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</si>
  <si>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</si>
  <si>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</si>
  <si>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Tulajdonosi bevételek</t>
  </si>
  <si>
    <t>Ellátási díjak</t>
  </si>
  <si>
    <t>Általános forgalmi adó visszatérülése</t>
  </si>
  <si>
    <t>Kamatbevételek</t>
  </si>
  <si>
    <t>Egyéb pénzügyi műveletek bevételei</t>
  </si>
  <si>
    <t>Biztosító által fizetett kártérítés</t>
  </si>
  <si>
    <t>Egyéb működési bevételek</t>
  </si>
  <si>
    <t>2.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</si>
  <si>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</si>
  <si>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</si>
  <si>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</si>
  <si>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</si>
  <si>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</si>
  <si>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3.</t>
  </si>
  <si>
    <t>4.</t>
  </si>
  <si>
    <t>Felhalmozási célú támogatások államháztartáson belülről (4.1.+…+4.3.)</t>
  </si>
  <si>
    <t>Felhalmozási célú önkormányzati támogatások</t>
  </si>
  <si>
    <t>Egyéb felhalmozási célú támogatások bevételei államháztartáson belülről</t>
  </si>
  <si>
    <t xml:space="preserve">  4.3.-ból EU-s támogatás</t>
  </si>
  <si>
    <t>5.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</si>
  <si>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</si>
  <si>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</si>
  <si>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</si>
  <si>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</si>
  <si>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</si>
  <si>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</si>
  <si>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</si>
  <si>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</si>
  <si>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</si>
  <si>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</si>
  <si>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</si>
  <si>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</si>
  <si>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</si>
  <si>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</si>
  <si>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</si>
  <si>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</si>
  <si>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</si>
  <si>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</si>
  <si>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</si>
  <si>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</si>
  <si>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</si>
  <si>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</si>
  <si>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</si>
  <si>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</si>
  <si>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</si>
  <si>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</si>
  <si>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</si>
  <si>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</si>
  <si>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</si>
  <si>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</si>
  <si>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</si>
  <si>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</si>
  <si>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02</t>
  </si>
  <si>
    <t>01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</si>
  <si>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</si>
  <si>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</si>
  <si>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</si>
  <si>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</si>
  <si>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</si>
  <si>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</si>
  <si>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</si>
  <si>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</si>
  <si>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</si>
  <si>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</si>
  <si>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</si>
  <si>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</si>
  <si>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</si>
  <si>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</si>
  <si>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</si>
  <si>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</si>
  <si>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</si>
  <si>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</si>
  <si>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</si>
  <si>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</si>
  <si>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</si>
  <si>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</si>
  <si>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9.1.</t>
  </si>
  <si>
    <t>9.2.</t>
  </si>
  <si>
    <t>9.3.</t>
  </si>
  <si>
    <t>Egyéb bevétel (Iskola energetikai Konz.)</t>
  </si>
  <si>
    <t xml:space="preserve">Alaphozzájárulás </t>
  </si>
  <si>
    <t xml:space="preserve">Főösszeg 2020 </t>
  </si>
  <si>
    <t>Főösszeg 2021</t>
  </si>
  <si>
    <t>Főösszeg 2022</t>
  </si>
  <si>
    <t>ÖSSZ</t>
  </si>
  <si>
    <t>Egyéb bevétel</t>
  </si>
  <si>
    <t>pénzmaradvány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</si>
</sst>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%"/>
    <numFmt numFmtId="165" formatCode="0.00000%"/>
    <numFmt numFmtId="166" formatCode="#,###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9"/>
      <color rgb="FF000000"/>
      <name val="Times New Roman"/>
      <family val="1"/>
      <charset val="238"/>
    </font>
    <font>
      <sz val="10"/>
      <name val="Times New Roman CE"/>
      <charset val="238"/>
    </font>
    <font>
      <b/>
      <sz val="14"/>
      <color rgb="FF00B0F0"/>
      <name val="Times New Roman"/>
      <family val="1"/>
      <charset val="238"/>
    </font>
    <font>
      <sz val="14"/>
      <color rgb="FF00B0F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20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2" borderId="1" xfId="0" applyFont="1" applyFill="1" applyBorder="1"/>
    <xf numFmtId="3" fontId="6" fillId="0" borderId="1" xfId="0" applyNumberFormat="1" applyFont="1" applyFill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/>
    <xf numFmtId="0" fontId="5" fillId="5" borderId="1" xfId="0" applyFont="1" applyFill="1" applyBorder="1"/>
    <xf numFmtId="0" fontId="7" fillId="6" borderId="1" xfId="0" applyFont="1" applyFill="1" applyBorder="1"/>
    <xf numFmtId="3" fontId="7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/>
    <xf numFmtId="0" fontId="7" fillId="4" borderId="1" xfId="0" applyFont="1" applyFill="1" applyBorder="1"/>
    <xf numFmtId="0" fontId="11" fillId="4" borderId="1" xfId="0" applyFont="1" applyFill="1" applyBorder="1"/>
    <xf numFmtId="0" fontId="0" fillId="2" borderId="1" xfId="0" applyFill="1" applyBorder="1" applyAlignment="1">
      <alignment wrapText="1"/>
    </xf>
    <xf numFmtId="3" fontId="4" fillId="0" borderId="1" xfId="0" applyNumberFormat="1" applyFont="1" applyFill="1" applyBorder="1"/>
    <xf numFmtId="3" fontId="5" fillId="5" borderId="1" xfId="0" applyNumberFormat="1" applyFont="1" applyFill="1" applyBorder="1"/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3" fontId="7" fillId="5" borderId="1" xfId="0" applyNumberFormat="1" applyFont="1" applyFill="1" applyBorder="1"/>
    <xf numFmtId="0" fontId="7" fillId="6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6" fillId="6" borderId="1" xfId="0" applyFont="1" applyFill="1" applyBorder="1"/>
    <xf numFmtId="0" fontId="11" fillId="2" borderId="1" xfId="0" applyFont="1" applyFill="1" applyBorder="1"/>
    <xf numFmtId="3" fontId="7" fillId="2" borderId="1" xfId="0" applyNumberFormat="1" applyFont="1" applyFill="1" applyBorder="1"/>
    <xf numFmtId="0" fontId="1" fillId="0" borderId="1" xfId="0" applyFont="1" applyBorder="1"/>
    <xf numFmtId="4" fontId="7" fillId="0" borderId="1" xfId="0" applyNumberFormat="1" applyFont="1" applyFill="1" applyBorder="1"/>
    <xf numFmtId="0" fontId="8" fillId="0" borderId="1" xfId="0" applyFont="1" applyBorder="1" applyAlignment="1">
      <alignment horizontal="left" wrapText="1"/>
    </xf>
    <xf numFmtId="3" fontId="7" fillId="4" borderId="1" xfId="0" applyNumberFormat="1" applyFont="1" applyFill="1" applyBorder="1"/>
    <xf numFmtId="0" fontId="7" fillId="3" borderId="1" xfId="0" applyFont="1" applyFill="1" applyBorder="1"/>
    <xf numFmtId="10" fontId="7" fillId="2" borderId="1" xfId="0" applyNumberFormat="1" applyFont="1" applyFill="1" applyBorder="1"/>
    <xf numFmtId="0" fontId="8" fillId="6" borderId="1" xfId="0" applyFont="1" applyFill="1" applyBorder="1" applyAlignment="1">
      <alignment horizontal="left"/>
    </xf>
    <xf numFmtId="3" fontId="6" fillId="6" borderId="1" xfId="0" applyNumberFormat="1" applyFont="1" applyFill="1" applyBorder="1"/>
    <xf numFmtId="4" fontId="6" fillId="6" borderId="1" xfId="0" applyNumberFormat="1" applyFont="1" applyFill="1" applyBorder="1"/>
    <xf numFmtId="0" fontId="8" fillId="5" borderId="1" xfId="0" applyFont="1" applyFill="1" applyBorder="1" applyAlignment="1">
      <alignment horizontal="left"/>
    </xf>
    <xf numFmtId="0" fontId="6" fillId="5" borderId="1" xfId="0" applyFont="1" applyFill="1" applyBorder="1"/>
    <xf numFmtId="3" fontId="6" fillId="5" borderId="1" xfId="0" applyNumberFormat="1" applyFont="1" applyFill="1" applyBorder="1"/>
    <xf numFmtId="4" fontId="6" fillId="5" borderId="1" xfId="0" applyNumberFormat="1" applyFont="1" applyFill="1" applyBorder="1"/>
    <xf numFmtId="1" fontId="4" fillId="0" borderId="1" xfId="0" applyNumberFormat="1" applyFont="1" applyBorder="1"/>
    <xf numFmtId="3" fontId="7" fillId="5" borderId="1" xfId="2" applyNumberFormat="1" applyFont="1" applyFill="1" applyBorder="1"/>
    <xf numFmtId="10" fontId="6" fillId="0" borderId="1" xfId="0" applyNumberFormat="1" applyFont="1" applyFill="1" applyBorder="1"/>
    <xf numFmtId="164" fontId="1" fillId="2" borderId="1" xfId="0" applyNumberFormat="1" applyFont="1" applyFill="1" applyBorder="1"/>
    <xf numFmtId="10" fontId="7" fillId="0" borderId="1" xfId="0" applyNumberFormat="1" applyFont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0" fontId="6" fillId="4" borderId="1" xfId="0" applyFont="1" applyFill="1" applyBorder="1" applyAlignment="1">
      <alignment wrapText="1"/>
    </xf>
    <xf numFmtId="3" fontId="6" fillId="4" borderId="1" xfId="0" applyNumberFormat="1" applyFont="1" applyFill="1" applyBorder="1"/>
    <xf numFmtId="10" fontId="1" fillId="2" borderId="1" xfId="0" applyNumberFormat="1" applyFont="1" applyFill="1" applyBorder="1"/>
    <xf numFmtId="0" fontId="10" fillId="0" borderId="1" xfId="0" applyFont="1" applyBorder="1" applyAlignment="1">
      <alignment wrapText="1"/>
    </xf>
    <xf numFmtId="165" fontId="7" fillId="0" borderId="1" xfId="0" applyNumberFormat="1" applyFont="1" applyBorder="1"/>
    <xf numFmtId="165" fontId="7" fillId="0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3" fillId="0" borderId="0" xfId="0" applyFont="1"/>
    <xf numFmtId="0" fontId="13" fillId="0" borderId="1" xfId="0" applyFont="1" applyBorder="1"/>
    <xf numFmtId="0" fontId="14" fillId="0" borderId="1" xfId="0" applyFont="1" applyBorder="1"/>
    <xf numFmtId="0" fontId="13" fillId="0" borderId="1" xfId="0" applyFont="1" applyBorder="1" applyAlignment="1">
      <alignment wrapText="1"/>
    </xf>
    <xf numFmtId="3" fontId="14" fillId="0" borderId="1" xfId="0" applyNumberFormat="1" applyFont="1" applyBorder="1"/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right" vertical="center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49" fontId="18" fillId="0" borderId="7" xfId="0" applyNumberFormat="1" applyFont="1" applyFill="1" applyBorder="1" applyAlignment="1" applyProtection="1">
      <alignment horizontal="right" vertical="center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left" vertical="center" wrapText="1" indent="1"/>
    </xf>
    <xf numFmtId="166" fontId="22" fillId="0" borderId="13" xfId="0" applyNumberFormat="1" applyFont="1" applyFill="1" applyBorder="1" applyAlignment="1" applyProtection="1">
      <alignment horizontal="right" vertical="center" wrapText="1" indent="1"/>
    </xf>
    <xf numFmtId="49" fontId="23" fillId="0" borderId="17" xfId="0" applyNumberFormat="1" applyFont="1" applyFill="1" applyBorder="1" applyAlignment="1" applyProtection="1">
      <alignment horizontal="center" vertical="center" wrapText="1"/>
    </xf>
    <xf numFmtId="0" fontId="24" fillId="0" borderId="3" xfId="1" applyFont="1" applyFill="1" applyBorder="1" applyAlignment="1" applyProtection="1">
      <alignment horizontal="left" vertical="center" wrapText="1" indent="1"/>
    </xf>
    <xf numFmtId="166" fontId="2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18" xfId="0" applyNumberFormat="1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horizontal="left" vertical="center" wrapText="1" indent="1"/>
    </xf>
    <xf numFmtId="166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0" xfId="1" applyFont="1" applyFill="1" applyBorder="1" applyAlignment="1" applyProtection="1">
      <alignment horizontal="left" vertical="center" wrapText="1" indent="1"/>
    </xf>
    <xf numFmtId="166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3" xfId="1" applyFont="1" applyFill="1" applyBorder="1" applyAlignment="1" applyProtection="1">
      <alignment horizontal="left" vertical="center" wrapText="1" inden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2" xfId="1" applyFont="1" applyFill="1" applyBorder="1" applyAlignment="1" applyProtection="1">
      <alignment horizontal="left" vertical="center" wrapText="1" indent="1"/>
    </xf>
    <xf numFmtId="166" fontId="2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3" xfId="1" applyFont="1" applyFill="1" applyBorder="1" applyAlignment="1" applyProtection="1">
      <alignment horizontal="left" vertical="center" wrapText="1" indent="1"/>
    </xf>
    <xf numFmtId="166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" xfId="1" applyFont="1" applyFill="1" applyBorder="1" applyAlignment="1" applyProtection="1">
      <alignment horizontal="left" vertical="center" wrapText="1" indent="1"/>
    </xf>
    <xf numFmtId="0" fontId="23" fillId="0" borderId="26" xfId="1" applyFont="1" applyFill="1" applyBorder="1" applyAlignment="1" applyProtection="1">
      <alignment horizontal="left" vertical="center" wrapText="1" indent="1"/>
    </xf>
    <xf numFmtId="166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0" borderId="28" xfId="0" applyNumberFormat="1" applyFont="1" applyFill="1" applyBorder="1" applyAlignment="1" applyProtection="1">
      <alignment horizontal="right" vertical="center" wrapText="1" indent="1"/>
    </xf>
    <xf numFmtId="166" fontId="2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 indent="1"/>
    </xf>
    <xf numFmtId="166" fontId="21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8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166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Fill="1" applyBorder="1" applyAlignment="1" applyProtection="1">
      <alignment horizontal="left" vertical="center" wrapText="1" indent="1"/>
    </xf>
    <xf numFmtId="166" fontId="21" fillId="0" borderId="13" xfId="0" applyNumberFormat="1" applyFont="1" applyFill="1" applyBorder="1" applyAlignment="1" applyProtection="1">
      <alignment horizontal="right" vertical="center" wrapText="1" indent="1"/>
    </xf>
    <xf numFmtId="0" fontId="27" fillId="0" borderId="11" xfId="0" applyFont="1" applyFill="1" applyBorder="1" applyAlignment="1" applyProtection="1">
      <alignment horizontal="left" vertical="center"/>
    </xf>
    <xf numFmtId="0" fontId="27" fillId="0" borderId="29" xfId="0" applyFont="1" applyFill="1" applyBorder="1" applyAlignment="1" applyProtection="1">
      <alignment vertical="center" wrapText="1"/>
    </xf>
    <xf numFmtId="3" fontId="2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6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16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5" fillId="0" borderId="11" xfId="0" applyFont="1" applyFill="1" applyBorder="1" applyAlignment="1" applyProtection="1">
      <alignment horizontal="center" vertical="center" wrapText="1"/>
    </xf>
    <xf numFmtId="0" fontId="28" fillId="0" borderId="29" xfId="0" applyFont="1" applyFill="1" applyBorder="1" applyAlignment="1" applyProtection="1">
      <alignment horizontal="left" wrapText="1" inden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right" vertical="center" wrapText="1" inden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vertical="center" wrapText="1"/>
    </xf>
    <xf numFmtId="166" fontId="26" fillId="0" borderId="0" xfId="0" applyNumberFormat="1" applyFont="1" applyFill="1" applyBorder="1" applyAlignment="1" applyProtection="1">
      <alignment vertical="center" wrapText="1"/>
    </xf>
    <xf numFmtId="2" fontId="18" fillId="0" borderId="16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3" fontId="13" fillId="8" borderId="1" xfId="0" applyNumberFormat="1" applyFont="1" applyFill="1" applyBorder="1"/>
    <xf numFmtId="0" fontId="14" fillId="9" borderId="1" xfId="0" applyFont="1" applyFill="1" applyBorder="1"/>
    <xf numFmtId="3" fontId="13" fillId="9" borderId="1" xfId="0" applyNumberFormat="1" applyFont="1" applyFill="1" applyBorder="1"/>
    <xf numFmtId="0" fontId="14" fillId="10" borderId="1" xfId="0" applyFont="1" applyFill="1" applyBorder="1"/>
    <xf numFmtId="3" fontId="13" fillId="10" borderId="1" xfId="0" applyNumberFormat="1" applyFont="1" applyFill="1" applyBorder="1"/>
    <xf numFmtId="0" fontId="14" fillId="11" borderId="1" xfId="0" applyFont="1" applyFill="1" applyBorder="1"/>
    <xf numFmtId="3" fontId="13" fillId="11" borderId="1" xfId="0" applyNumberFormat="1" applyFont="1" applyFill="1" applyBorder="1"/>
    <xf numFmtId="0" fontId="14" fillId="4" borderId="1" xfId="0" applyFont="1" applyFill="1" applyBorder="1"/>
    <xf numFmtId="3" fontId="13" fillId="4" borderId="1" xfId="0" applyNumberFormat="1" applyFont="1" applyFill="1" applyBorder="1"/>
    <xf numFmtId="0" fontId="14" fillId="5" borderId="1" xfId="0" applyFont="1" applyFill="1" applyBorder="1"/>
    <xf numFmtId="3" fontId="13" fillId="5" borderId="1" xfId="0" applyNumberFormat="1" applyFont="1" applyFill="1" applyBorder="1"/>
    <xf numFmtId="0" fontId="14" fillId="7" borderId="1" xfId="0" applyFont="1" applyFill="1" applyBorder="1"/>
    <xf numFmtId="3" fontId="13" fillId="7" borderId="1" xfId="0" applyNumberFormat="1" applyFont="1" applyFill="1" applyBorder="1"/>
    <xf numFmtId="0" fontId="14" fillId="0" borderId="32" xfId="0" applyFont="1" applyFill="1" applyBorder="1" applyAlignment="1">
      <alignment horizontal="center"/>
    </xf>
    <xf numFmtId="0" fontId="14" fillId="0" borderId="1" xfId="0" applyFont="1" applyFill="1" applyBorder="1"/>
    <xf numFmtId="3" fontId="13" fillId="0" borderId="1" xfId="0" applyNumberFormat="1" applyFont="1" applyFill="1" applyBorder="1"/>
    <xf numFmtId="3" fontId="13" fillId="0" borderId="1" xfId="0" applyNumberFormat="1" applyFont="1" applyBorder="1"/>
    <xf numFmtId="3" fontId="13" fillId="0" borderId="0" xfId="0" applyNumberFormat="1" applyFont="1"/>
    <xf numFmtId="3" fontId="6" fillId="12" borderId="1" xfId="0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0" fillId="8" borderId="1" xfId="0" applyFont="1" applyFill="1" applyBorder="1"/>
    <xf numFmtId="3" fontId="31" fillId="8" borderId="1" xfId="0" applyNumberFormat="1" applyFont="1" applyFill="1" applyBorder="1"/>
    <xf numFmtId="0" fontId="30" fillId="9" borderId="1" xfId="0" applyFont="1" applyFill="1" applyBorder="1"/>
    <xf numFmtId="3" fontId="31" fillId="9" borderId="1" xfId="0" applyNumberFormat="1" applyFont="1" applyFill="1" applyBorder="1"/>
    <xf numFmtId="0" fontId="30" fillId="11" borderId="1" xfId="0" applyFont="1" applyFill="1" applyBorder="1"/>
    <xf numFmtId="3" fontId="31" fillId="11" borderId="1" xfId="0" applyNumberFormat="1" applyFont="1" applyFill="1" applyBorder="1"/>
    <xf numFmtId="0" fontId="30" fillId="4" borderId="1" xfId="0" applyFont="1" applyFill="1" applyBorder="1"/>
    <xf numFmtId="3" fontId="31" fillId="4" borderId="1" xfId="0" applyNumberFormat="1" applyFont="1" applyFill="1" applyBorder="1"/>
    <xf numFmtId="3" fontId="31" fillId="0" borderId="1" xfId="0" applyNumberFormat="1" applyFont="1" applyFill="1" applyBorder="1"/>
    <xf numFmtId="0" fontId="30" fillId="10" borderId="1" xfId="0" applyFont="1" applyFill="1" applyBorder="1"/>
    <xf numFmtId="3" fontId="31" fillId="10" borderId="1" xfId="0" applyNumberFormat="1" applyFont="1" applyFill="1" applyBorder="1"/>
    <xf numFmtId="0" fontId="30" fillId="5" borderId="1" xfId="0" applyFont="1" applyFill="1" applyBorder="1"/>
    <xf numFmtId="3" fontId="31" fillId="5" borderId="1" xfId="0" applyNumberFormat="1" applyFont="1" applyFill="1" applyBorder="1"/>
    <xf numFmtId="0" fontId="30" fillId="7" borderId="1" xfId="0" applyFont="1" applyFill="1" applyBorder="1"/>
    <xf numFmtId="3" fontId="31" fillId="7" borderId="1" xfId="0" applyNumberFormat="1" applyFont="1" applyFill="1" applyBorder="1"/>
    <xf numFmtId="0" fontId="30" fillId="0" borderId="1" xfId="0" applyFont="1" applyBorder="1"/>
    <xf numFmtId="3" fontId="30" fillId="0" borderId="1" xfId="0" applyNumberFormat="1" applyFont="1" applyBorder="1"/>
    <xf numFmtId="0" fontId="14" fillId="8" borderId="31" xfId="0" applyFont="1" applyFill="1" applyBorder="1" applyAlignment="1">
      <alignment horizontal="center"/>
    </xf>
    <xf numFmtId="0" fontId="14" fillId="8" borderId="32" xfId="0" applyFont="1" applyFill="1" applyBorder="1" applyAlignment="1">
      <alignment horizontal="center"/>
    </xf>
    <xf numFmtId="0" fontId="14" fillId="8" borderId="33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11" borderId="31" xfId="0" applyFont="1" applyFill="1" applyBorder="1" applyAlignment="1">
      <alignment horizont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4" fillId="9" borderId="32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4" fillId="10" borderId="31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</cellXfs>
  <cellStyles count="3">
    <cellStyle name="Normál" xfId="0" builtinId="0"/>
    <cellStyle name="Normál_KVRENMUNKA" xfId="1"/>
    <cellStyle name="Százalék" xfId="2" builtinId="5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&#233;nz&#252;gy\K&#246;lts&#233;gvet&#233;s\ktgv_2021\B&#225;tasz&#233;k%20V&#225;ros%20&#214;nkorm&#225;nyzata\KVIREND_2021_B&#225;tasz&#233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2.sz.mell"/>
      <sheetName val="KV_9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  <sheetName val="KV_8.sz.tájékoztató_t"/>
      <sheetName val="KV_9.sz.tájékoztató t"/>
      <sheetName val="KV_10.sz.tájékoztató_t"/>
    </sheetNames>
    <sheetDataSet>
      <sheetData sheetId="0"/>
      <sheetData sheetId="1">
        <row r="7">
          <cell r="A7" t="str">
            <v>a</v>
          </cell>
        </row>
        <row r="11">
          <cell r="A11" t="str">
            <v>Bátaszéki Közös Önkormányzati Hivatal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40" workbookViewId="0">
      <selection activeCell="G15" sqref="G15"/>
    </sheetView>
  </sheetViews>
  <sheetFormatPr defaultRowHeight="15" x14ac:dyDescent="0.25"/>
  <cols>
    <col min="1" max="1" width="15.42578125" customWidth="1"/>
    <col min="2" max="2" width="47.7109375" customWidth="1"/>
    <col min="3" max="3" width="20" customWidth="1"/>
  </cols>
  <sheetData>
    <row r="1" spans="1:3" ht="16.5" thickBot="1" x14ac:dyDescent="0.3">
      <c r="A1" s="125"/>
      <c r="B1" s="126"/>
      <c r="C1" s="127"/>
    </row>
    <row r="2" spans="1:3" ht="24" x14ac:dyDescent="0.25">
      <c r="A2" s="74" t="s">
        <v>57</v>
      </c>
      <c r="B2" s="75" t="str">
        <f>CONCATENATE([1]ALAPADATOK!A11)</f>
        <v>Bátaszéki Közös Önkormányzati Hivatal</v>
      </c>
      <c r="C2" s="76" t="s">
        <v>120</v>
      </c>
    </row>
    <row r="3" spans="1:3" ht="24.75" thickBot="1" x14ac:dyDescent="0.3">
      <c r="A3" s="77" t="s">
        <v>58</v>
      </c>
      <c r="B3" s="78" t="s">
        <v>59</v>
      </c>
      <c r="C3" s="79" t="s">
        <v>121</v>
      </c>
    </row>
    <row r="4" spans="1:3" ht="15.75" thickBot="1" x14ac:dyDescent="0.3">
      <c r="A4" s="128"/>
      <c r="B4" s="128"/>
      <c r="C4" s="129"/>
    </row>
    <row r="5" spans="1:3" ht="15.75" thickBot="1" x14ac:dyDescent="0.3">
      <c r="A5" s="80" t="s">
        <v>60</v>
      </c>
      <c r="B5" s="81" t="s">
        <v>61</v>
      </c>
      <c r="C5" s="82" t="s">
        <v>62</v>
      </c>
    </row>
    <row r="6" spans="1:3" ht="15.75" thickBot="1" x14ac:dyDescent="0.3">
      <c r="A6" s="83"/>
      <c r="B6" s="84" t="s">
        <v>63</v>
      </c>
      <c r="C6" s="85" t="s">
        <v>64</v>
      </c>
    </row>
    <row r="7" spans="1:3" ht="15.75" thickBot="1" x14ac:dyDescent="0.3">
      <c r="A7" s="86"/>
      <c r="B7" s="87" t="s">
        <v>65</v>
      </c>
      <c r="C7" s="138"/>
    </row>
    <row r="8" spans="1:3" ht="15.75" thickBot="1" x14ac:dyDescent="0.3">
      <c r="A8" s="88" t="s">
        <v>66</v>
      </c>
      <c r="B8" s="89" t="s">
        <v>67</v>
      </c>
      <c r="C8" s="90">
        <f>SUM(C9:C19)</f>
        <v>2647000</v>
      </c>
    </row>
    <row r="9" spans="1:3" x14ac:dyDescent="0.25">
      <c r="A9" s="91" t="s">
        <v>122</v>
      </c>
      <c r="B9" s="92" t="s">
        <v>20</v>
      </c>
      <c r="C9" s="93"/>
    </row>
    <row r="10" spans="1:3" x14ac:dyDescent="0.25">
      <c r="A10" s="94" t="s">
        <v>123</v>
      </c>
      <c r="B10" s="95" t="s">
        <v>11</v>
      </c>
      <c r="C10" s="96">
        <v>300000</v>
      </c>
    </row>
    <row r="11" spans="1:3" x14ac:dyDescent="0.25">
      <c r="A11" s="94" t="s">
        <v>124</v>
      </c>
      <c r="B11" s="95" t="s">
        <v>12</v>
      </c>
      <c r="C11" s="96">
        <v>1400000</v>
      </c>
    </row>
    <row r="12" spans="1:3" x14ac:dyDescent="0.25">
      <c r="A12" s="94" t="s">
        <v>125</v>
      </c>
      <c r="B12" s="95" t="s">
        <v>68</v>
      </c>
      <c r="C12" s="96"/>
    </row>
    <row r="13" spans="1:3" x14ac:dyDescent="0.25">
      <c r="A13" s="94" t="s">
        <v>126</v>
      </c>
      <c r="B13" s="95" t="s">
        <v>69</v>
      </c>
      <c r="C13" s="96"/>
    </row>
    <row r="14" spans="1:3" x14ac:dyDescent="0.25">
      <c r="A14" s="94" t="s">
        <v>127</v>
      </c>
      <c r="B14" s="95" t="s">
        <v>13</v>
      </c>
      <c r="C14" s="96">
        <v>459000</v>
      </c>
    </row>
    <row r="15" spans="1:3" x14ac:dyDescent="0.25">
      <c r="A15" s="94" t="s">
        <v>128</v>
      </c>
      <c r="B15" s="97" t="s">
        <v>70</v>
      </c>
      <c r="C15" s="96">
        <v>488000</v>
      </c>
    </row>
    <row r="16" spans="1:3" x14ac:dyDescent="0.25">
      <c r="A16" s="94" t="s">
        <v>129</v>
      </c>
      <c r="B16" s="95" t="s">
        <v>71</v>
      </c>
      <c r="C16" s="98"/>
    </row>
    <row r="17" spans="1:3" x14ac:dyDescent="0.25">
      <c r="A17" s="94" t="s">
        <v>130</v>
      </c>
      <c r="B17" s="95" t="s">
        <v>72</v>
      </c>
      <c r="C17" s="96"/>
    </row>
    <row r="18" spans="1:3" x14ac:dyDescent="0.25">
      <c r="A18" s="94" t="s">
        <v>131</v>
      </c>
      <c r="B18" s="95" t="s">
        <v>73</v>
      </c>
      <c r="C18" s="99"/>
    </row>
    <row r="19" spans="1:3" ht="15.75" thickBot="1" x14ac:dyDescent="0.3">
      <c r="A19" s="94" t="s">
        <v>132</v>
      </c>
      <c r="B19" s="97" t="s">
        <v>74</v>
      </c>
      <c r="C19" s="99"/>
    </row>
    <row r="20" spans="1:3" ht="21.75" thickBot="1" x14ac:dyDescent="0.3">
      <c r="A20" s="88" t="s">
        <v>75</v>
      </c>
      <c r="B20" s="89" t="s">
        <v>76</v>
      </c>
      <c r="C20" s="90">
        <f>SUM(C21:C23)</f>
        <v>13970000</v>
      </c>
    </row>
    <row r="21" spans="1:3" x14ac:dyDescent="0.25">
      <c r="A21" s="94" t="s">
        <v>133</v>
      </c>
      <c r="B21" s="100" t="s">
        <v>77</v>
      </c>
      <c r="C21" s="96"/>
    </row>
    <row r="22" spans="1:3" ht="22.5" x14ac:dyDescent="0.25">
      <c r="A22" s="94" t="s">
        <v>134</v>
      </c>
      <c r="B22" s="95" t="s">
        <v>78</v>
      </c>
      <c r="C22" s="96">
        <v>500000</v>
      </c>
    </row>
    <row r="23" spans="1:3" ht="22.5" x14ac:dyDescent="0.25">
      <c r="A23" s="94" t="s">
        <v>135</v>
      </c>
      <c r="B23" s="95" t="s">
        <v>79</v>
      </c>
      <c r="C23" s="96">
        <v>13470000</v>
      </c>
    </row>
    <row r="24" spans="1:3" ht="15.75" thickBot="1" x14ac:dyDescent="0.3">
      <c r="A24" s="94" t="s">
        <v>136</v>
      </c>
      <c r="B24" s="95" t="s">
        <v>80</v>
      </c>
      <c r="C24" s="96"/>
    </row>
    <row r="25" spans="1:3" ht="15.75" thickBot="1" x14ac:dyDescent="0.3">
      <c r="A25" s="101" t="s">
        <v>81</v>
      </c>
      <c r="B25" s="102" t="s">
        <v>21</v>
      </c>
      <c r="C25" s="103"/>
    </row>
    <row r="26" spans="1:3" ht="21.75" thickBot="1" x14ac:dyDescent="0.3">
      <c r="A26" s="101" t="s">
        <v>82</v>
      </c>
      <c r="B26" s="102" t="s">
        <v>83</v>
      </c>
      <c r="C26" s="90">
        <f>+C27+C28+C29</f>
        <v>0</v>
      </c>
    </row>
    <row r="27" spans="1:3" x14ac:dyDescent="0.25">
      <c r="A27" s="104" t="s">
        <v>137</v>
      </c>
      <c r="B27" s="105" t="s">
        <v>84</v>
      </c>
      <c r="C27" s="106"/>
    </row>
    <row r="28" spans="1:3" ht="22.5" x14ac:dyDescent="0.25">
      <c r="A28" s="104" t="s">
        <v>138</v>
      </c>
      <c r="B28" s="105" t="s">
        <v>78</v>
      </c>
      <c r="C28" s="96"/>
    </row>
    <row r="29" spans="1:3" ht="22.5" x14ac:dyDescent="0.25">
      <c r="A29" s="104" t="s">
        <v>139</v>
      </c>
      <c r="B29" s="107" t="s">
        <v>85</v>
      </c>
      <c r="C29" s="96"/>
    </row>
    <row r="30" spans="1:3" ht="15.75" thickBot="1" x14ac:dyDescent="0.3">
      <c r="A30" s="94" t="s">
        <v>140</v>
      </c>
      <c r="B30" s="108" t="s">
        <v>86</v>
      </c>
      <c r="C30" s="109"/>
    </row>
    <row r="31" spans="1:3" ht="15.75" thickBot="1" x14ac:dyDescent="0.3">
      <c r="A31" s="101" t="s">
        <v>87</v>
      </c>
      <c r="B31" s="102" t="s">
        <v>88</v>
      </c>
      <c r="C31" s="90">
        <f>+C32+C33+C34</f>
        <v>0</v>
      </c>
    </row>
    <row r="32" spans="1:3" x14ac:dyDescent="0.25">
      <c r="A32" s="104" t="s">
        <v>141</v>
      </c>
      <c r="B32" s="105" t="s">
        <v>89</v>
      </c>
      <c r="C32" s="106"/>
    </row>
    <row r="33" spans="1:3" x14ac:dyDescent="0.25">
      <c r="A33" s="104" t="s">
        <v>142</v>
      </c>
      <c r="B33" s="107" t="s">
        <v>90</v>
      </c>
      <c r="C33" s="110"/>
    </row>
    <row r="34" spans="1:3" ht="15.75" thickBot="1" x14ac:dyDescent="0.3">
      <c r="A34" s="94" t="s">
        <v>143</v>
      </c>
      <c r="B34" s="108" t="s">
        <v>91</v>
      </c>
      <c r="C34" s="109"/>
    </row>
    <row r="35" spans="1:3" ht="15.75" thickBot="1" x14ac:dyDescent="0.3">
      <c r="A35" s="101" t="s">
        <v>92</v>
      </c>
      <c r="B35" s="102" t="s">
        <v>93</v>
      </c>
      <c r="C35" s="103"/>
    </row>
    <row r="36" spans="1:3" ht="15.75" thickBot="1" x14ac:dyDescent="0.3">
      <c r="A36" s="101" t="s">
        <v>94</v>
      </c>
      <c r="B36" s="102" t="s">
        <v>95</v>
      </c>
      <c r="C36" s="111"/>
    </row>
    <row r="37" spans="1:3" ht="15.75" thickBot="1" x14ac:dyDescent="0.3">
      <c r="A37" s="88" t="s">
        <v>96</v>
      </c>
      <c r="B37" s="102" t="s">
        <v>97</v>
      </c>
      <c r="C37" s="112">
        <f>+C8+C20+C25+C26+C31+C35+C36</f>
        <v>16617000</v>
      </c>
    </row>
    <row r="38" spans="1:3" ht="15.75" thickBot="1" x14ac:dyDescent="0.3">
      <c r="A38" s="130" t="s">
        <v>98</v>
      </c>
      <c r="B38" s="102" t="s">
        <v>99</v>
      </c>
      <c r="C38" s="112">
        <f>+C39+C40+C41</f>
        <v>191396084</v>
      </c>
    </row>
    <row r="39" spans="1:3" x14ac:dyDescent="0.25">
      <c r="A39" s="104" t="s">
        <v>144</v>
      </c>
      <c r="B39" s="105" t="s">
        <v>100</v>
      </c>
      <c r="C39" s="106">
        <v>505284</v>
      </c>
    </row>
    <row r="40" spans="1:3" x14ac:dyDescent="0.25">
      <c r="A40" s="104" t="s">
        <v>145</v>
      </c>
      <c r="B40" s="107" t="s">
        <v>101</v>
      </c>
      <c r="C40" s="110"/>
    </row>
    <row r="41" spans="1:3" ht="23.25" thickBot="1" x14ac:dyDescent="0.3">
      <c r="A41" s="94" t="s">
        <v>146</v>
      </c>
      <c r="B41" s="108" t="s">
        <v>102</v>
      </c>
      <c r="C41" s="109">
        <v>190890800</v>
      </c>
    </row>
    <row r="42" spans="1:3" ht="15.75" thickBot="1" x14ac:dyDescent="0.3">
      <c r="A42" s="130" t="s">
        <v>103</v>
      </c>
      <c r="B42" s="131" t="s">
        <v>104</v>
      </c>
      <c r="C42" s="113">
        <f>+C37+C38</f>
        <v>208013084</v>
      </c>
    </row>
    <row r="43" spans="1:3" x14ac:dyDescent="0.25">
      <c r="A43" s="114"/>
      <c r="B43" s="115"/>
      <c r="C43" s="116"/>
    </row>
    <row r="44" spans="1:3" ht="15.75" thickBot="1" x14ac:dyDescent="0.3">
      <c r="A44" s="132"/>
      <c r="B44" s="133"/>
      <c r="C44" s="134"/>
    </row>
    <row r="45" spans="1:3" ht="15.75" thickBot="1" x14ac:dyDescent="0.3">
      <c r="A45" s="117"/>
      <c r="B45" s="118" t="s">
        <v>105</v>
      </c>
      <c r="C45" s="113"/>
    </row>
    <row r="46" spans="1:3" ht="15.75" thickBot="1" x14ac:dyDescent="0.3">
      <c r="A46" s="101" t="s">
        <v>66</v>
      </c>
      <c r="B46" s="102" t="s">
        <v>106</v>
      </c>
      <c r="C46" s="90">
        <f>SUM(C47:C51)</f>
        <v>207721084</v>
      </c>
    </row>
    <row r="47" spans="1:3" x14ac:dyDescent="0.25">
      <c r="A47" s="94" t="s">
        <v>122</v>
      </c>
      <c r="B47" s="100" t="s">
        <v>107</v>
      </c>
      <c r="C47" s="106">
        <v>158505000</v>
      </c>
    </row>
    <row r="48" spans="1:3" x14ac:dyDescent="0.25">
      <c r="A48" s="94" t="s">
        <v>123</v>
      </c>
      <c r="B48" s="95" t="s">
        <v>108</v>
      </c>
      <c r="C48" s="119">
        <v>21509600</v>
      </c>
    </row>
    <row r="49" spans="1:3" x14ac:dyDescent="0.25">
      <c r="A49" s="94" t="s">
        <v>124</v>
      </c>
      <c r="B49" s="95" t="s">
        <v>109</v>
      </c>
      <c r="C49" s="119">
        <v>27201200</v>
      </c>
    </row>
    <row r="50" spans="1:3" x14ac:dyDescent="0.25">
      <c r="A50" s="94" t="s">
        <v>125</v>
      </c>
      <c r="B50" s="95" t="s">
        <v>110</v>
      </c>
      <c r="C50" s="119"/>
    </row>
    <row r="51" spans="1:3" ht="15.75" thickBot="1" x14ac:dyDescent="0.3">
      <c r="A51" s="94" t="s">
        <v>126</v>
      </c>
      <c r="B51" s="95" t="s">
        <v>111</v>
      </c>
      <c r="C51" s="119">
        <v>505284</v>
      </c>
    </row>
    <row r="52" spans="1:3" ht="15.75" thickBot="1" x14ac:dyDescent="0.3">
      <c r="A52" s="101" t="s">
        <v>75</v>
      </c>
      <c r="B52" s="102" t="s">
        <v>112</v>
      </c>
      <c r="C52" s="90">
        <f>SUM(C53:C55)</f>
        <v>292000</v>
      </c>
    </row>
    <row r="53" spans="1:3" x14ac:dyDescent="0.25">
      <c r="A53" s="94" t="s">
        <v>133</v>
      </c>
      <c r="B53" s="100" t="s">
        <v>113</v>
      </c>
      <c r="C53" s="106">
        <v>292000</v>
      </c>
    </row>
    <row r="54" spans="1:3" x14ac:dyDescent="0.25">
      <c r="A54" s="94" t="s">
        <v>134</v>
      </c>
      <c r="B54" s="95" t="s">
        <v>22</v>
      </c>
      <c r="C54" s="119"/>
    </row>
    <row r="55" spans="1:3" x14ac:dyDescent="0.25">
      <c r="A55" s="94" t="s">
        <v>135</v>
      </c>
      <c r="B55" s="95" t="s">
        <v>114</v>
      </c>
      <c r="C55" s="119"/>
    </row>
    <row r="56" spans="1:3" ht="23.25" thickBot="1" x14ac:dyDescent="0.3">
      <c r="A56" s="94" t="s">
        <v>136</v>
      </c>
      <c r="B56" s="95" t="s">
        <v>115</v>
      </c>
      <c r="C56" s="119"/>
    </row>
    <row r="57" spans="1:3" ht="15.75" thickBot="1" x14ac:dyDescent="0.3">
      <c r="A57" s="101" t="s">
        <v>81</v>
      </c>
      <c r="B57" s="102" t="s">
        <v>116</v>
      </c>
      <c r="C57" s="103"/>
    </row>
    <row r="58" spans="1:3" ht="15.75" thickBot="1" x14ac:dyDescent="0.3">
      <c r="A58" s="101" t="s">
        <v>82</v>
      </c>
      <c r="B58" s="120" t="s">
        <v>117</v>
      </c>
      <c r="C58" s="121">
        <f>+C46+C52+C57</f>
        <v>208013084</v>
      </c>
    </row>
    <row r="59" spans="1:3" ht="15.75" thickBot="1" x14ac:dyDescent="0.3">
      <c r="A59" s="135"/>
      <c r="B59" s="136"/>
      <c r="C59" s="137">
        <f>C42-C58</f>
        <v>0</v>
      </c>
    </row>
    <row r="60" spans="1:3" ht="15.75" thickBot="1" x14ac:dyDescent="0.3">
      <c r="A60" s="122" t="s">
        <v>118</v>
      </c>
      <c r="B60" s="123"/>
      <c r="C60" s="124">
        <v>32</v>
      </c>
    </row>
    <row r="61" spans="1:3" ht="15.75" thickBot="1" x14ac:dyDescent="0.3">
      <c r="A61" s="122" t="s">
        <v>119</v>
      </c>
      <c r="B61" s="123"/>
      <c r="C61" s="12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topLeftCell="A2" zoomScale="80" zoomScaleNormal="80" zoomScaleSheetLayoutView="100" workbookViewId="0">
      <selection activeCell="A22" sqref="A22"/>
    </sheetView>
  </sheetViews>
  <sheetFormatPr defaultColWidth="8.85546875" defaultRowHeight="24.95" customHeight="1" x14ac:dyDescent="0.25"/>
  <cols>
    <col min="1" max="1" width="26.7109375" style="36" customWidth="1"/>
    <col min="2" max="2" width="13.5703125" style="1" bestFit="1" customWidth="1"/>
    <col min="3" max="4" width="10.7109375" style="4" customWidth="1"/>
    <col min="5" max="5" width="13.140625" style="4" customWidth="1"/>
    <col min="6" max="6" width="10.7109375" style="4" bestFit="1" customWidth="1"/>
    <col min="7" max="7" width="11.7109375" style="54" customWidth="1"/>
    <col min="8" max="8" width="10.85546875" style="4" customWidth="1"/>
    <col min="9" max="9" width="10.7109375" style="4" customWidth="1"/>
    <col min="10" max="10" width="11.28515625" style="4" customWidth="1"/>
    <col min="11" max="11" width="12" style="4" customWidth="1"/>
    <col min="12" max="12" width="11.140625" style="4" customWidth="1"/>
    <col min="13" max="13" width="11.28515625" style="4" customWidth="1"/>
    <col min="14" max="14" width="12" style="4" bestFit="1" customWidth="1"/>
    <col min="15" max="15" width="10.85546875" style="4" bestFit="1" customWidth="1"/>
    <col min="16" max="16" width="12.42578125" style="4" bestFit="1" customWidth="1"/>
    <col min="17" max="17" width="12.42578125" style="4" customWidth="1"/>
    <col min="18" max="19" width="10.85546875" style="4" bestFit="1" customWidth="1"/>
    <col min="20" max="20" width="12" style="4" bestFit="1" customWidth="1"/>
    <col min="21" max="21" width="5" style="2" customWidth="1"/>
    <col min="22" max="47" width="8.85546875" style="2"/>
    <col min="48" max="16384" width="8.85546875" style="1"/>
  </cols>
  <sheetData>
    <row r="1" spans="1:47" s="18" customFormat="1" ht="45" x14ac:dyDescent="0.25">
      <c r="A1" s="139" t="s">
        <v>15</v>
      </c>
      <c r="B1" s="139" t="s">
        <v>37</v>
      </c>
      <c r="C1" s="140" t="s">
        <v>23</v>
      </c>
      <c r="D1" s="140" t="s">
        <v>38</v>
      </c>
      <c r="E1" s="140" t="s">
        <v>39</v>
      </c>
      <c r="F1" s="140" t="s">
        <v>53</v>
      </c>
      <c r="G1" s="141" t="s">
        <v>0</v>
      </c>
      <c r="H1" s="140" t="s">
        <v>4</v>
      </c>
      <c r="I1" s="140" t="s">
        <v>5</v>
      </c>
      <c r="J1" s="140" t="s">
        <v>6</v>
      </c>
      <c r="K1" s="140" t="s">
        <v>46</v>
      </c>
      <c r="L1" s="140" t="s">
        <v>16</v>
      </c>
      <c r="M1" s="140" t="s">
        <v>17</v>
      </c>
      <c r="N1" s="140" t="s">
        <v>1</v>
      </c>
      <c r="O1" s="140" t="s">
        <v>2</v>
      </c>
      <c r="P1" s="140" t="s">
        <v>3</v>
      </c>
      <c r="Q1" s="140" t="s">
        <v>47</v>
      </c>
      <c r="R1" s="140" t="s">
        <v>18</v>
      </c>
      <c r="S1" s="140" t="s">
        <v>19</v>
      </c>
      <c r="T1" s="140" t="s">
        <v>8</v>
      </c>
      <c r="U1" s="24"/>
      <c r="V1" s="24"/>
      <c r="W1" s="24"/>
      <c r="X1" s="67"/>
      <c r="Y1" s="68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37" customFormat="1" ht="45" x14ac:dyDescent="0.25">
      <c r="A2" s="13" t="s">
        <v>43</v>
      </c>
      <c r="B2" s="10">
        <v>146520000</v>
      </c>
      <c r="C2" s="10">
        <v>19047600</v>
      </c>
      <c r="D2" s="10"/>
      <c r="E2" s="10"/>
      <c r="F2" s="10"/>
      <c r="G2" s="29">
        <f>SUM(B2:E2)</f>
        <v>165567600</v>
      </c>
      <c r="H2" s="56">
        <v>0.70620000000000005</v>
      </c>
      <c r="I2" s="56">
        <v>8.1000000000000003E-2</v>
      </c>
      <c r="J2" s="56">
        <v>7.9299999999999995E-2</v>
      </c>
      <c r="K2" s="56">
        <v>6.9699999999999998E-2</v>
      </c>
      <c r="L2" s="56">
        <v>3.3099999999999997E-2</v>
      </c>
      <c r="M2" s="56">
        <v>3.0700000000000002E-2</v>
      </c>
      <c r="N2" s="10">
        <f t="shared" ref="N2:N9" si="0">B2*H2</f>
        <v>103472424</v>
      </c>
      <c r="O2" s="10">
        <f t="shared" ref="O2:O9" si="1">B2*I2</f>
        <v>11868120</v>
      </c>
      <c r="P2" s="10">
        <f t="shared" ref="P2:P9" si="2">B2*J2</f>
        <v>11619036</v>
      </c>
      <c r="Q2" s="10">
        <f>B2*K2</f>
        <v>10212444</v>
      </c>
      <c r="R2" s="12">
        <f t="shared" ref="R2:R9" si="3">B2*L2</f>
        <v>4849812</v>
      </c>
      <c r="S2" s="12">
        <f t="shared" ref="S2:S9" si="4">B2*M2</f>
        <v>4498164</v>
      </c>
      <c r="T2" s="29">
        <f>SUM(N2:S2)</f>
        <v>146520000</v>
      </c>
      <c r="U2" s="14"/>
      <c r="V2" s="14"/>
      <c r="W2" s="14"/>
      <c r="X2" s="30"/>
      <c r="Y2" s="30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s="37" customFormat="1" ht="15" x14ac:dyDescent="0.25">
      <c r="A3" s="13" t="s">
        <v>51</v>
      </c>
      <c r="B3" s="10">
        <v>800000</v>
      </c>
      <c r="C3" s="10"/>
      <c r="D3" s="10"/>
      <c r="E3" s="10"/>
      <c r="F3" s="10"/>
      <c r="G3" s="29">
        <f t="shared" ref="G3:G9" si="5">SUM(B3:E3)</f>
        <v>800000</v>
      </c>
      <c r="H3" s="56">
        <v>0.70620000000000005</v>
      </c>
      <c r="I3" s="56">
        <v>8.1000000000000003E-2</v>
      </c>
      <c r="J3" s="56">
        <v>7.9299999999999995E-2</v>
      </c>
      <c r="K3" s="56">
        <v>6.9699999999999998E-2</v>
      </c>
      <c r="L3" s="56">
        <v>3.3099999999999997E-2</v>
      </c>
      <c r="M3" s="56">
        <v>3.0700000000000002E-2</v>
      </c>
      <c r="N3" s="10">
        <f t="shared" si="0"/>
        <v>564960</v>
      </c>
      <c r="O3" s="10">
        <f t="shared" si="1"/>
        <v>64800</v>
      </c>
      <c r="P3" s="10">
        <f t="shared" si="2"/>
        <v>63440</v>
      </c>
      <c r="Q3" s="10">
        <f t="shared" ref="Q3:Q9" si="6">B3*K3</f>
        <v>55760</v>
      </c>
      <c r="R3" s="12">
        <f t="shared" si="3"/>
        <v>26479.999999999996</v>
      </c>
      <c r="S3" s="12">
        <f t="shared" si="4"/>
        <v>24560</v>
      </c>
      <c r="T3" s="29">
        <f t="shared" ref="T3:T9" si="7">SUM(N3:S3)</f>
        <v>800000</v>
      </c>
      <c r="U3" s="14"/>
      <c r="V3" s="14"/>
      <c r="W3" s="14"/>
      <c r="X3" s="30"/>
      <c r="Y3" s="30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s="37" customFormat="1" ht="15" x14ac:dyDescent="0.25">
      <c r="A4" s="13" t="s">
        <v>45</v>
      </c>
      <c r="B4" s="10">
        <v>0</v>
      </c>
      <c r="C4" s="10">
        <v>0</v>
      </c>
      <c r="D4" s="10"/>
      <c r="E4" s="10"/>
      <c r="F4" s="10"/>
      <c r="G4" s="29">
        <f t="shared" si="5"/>
        <v>0</v>
      </c>
      <c r="H4" s="56">
        <v>0.70620000000000005</v>
      </c>
      <c r="I4" s="56">
        <v>8.1000000000000003E-2</v>
      </c>
      <c r="J4" s="56">
        <v>7.9299999999999995E-2</v>
      </c>
      <c r="K4" s="56">
        <v>6.9699999999999998E-2</v>
      </c>
      <c r="L4" s="56">
        <v>3.3099999999999997E-2</v>
      </c>
      <c r="M4" s="56">
        <v>3.0700000000000002E-2</v>
      </c>
      <c r="N4" s="10">
        <f t="shared" si="0"/>
        <v>0</v>
      </c>
      <c r="O4" s="10">
        <f t="shared" si="1"/>
        <v>0</v>
      </c>
      <c r="P4" s="10">
        <f t="shared" si="2"/>
        <v>0</v>
      </c>
      <c r="Q4" s="10">
        <f t="shared" si="6"/>
        <v>0</v>
      </c>
      <c r="R4" s="12">
        <f t="shared" si="3"/>
        <v>0</v>
      </c>
      <c r="S4" s="12">
        <f t="shared" si="4"/>
        <v>0</v>
      </c>
      <c r="T4" s="29">
        <f t="shared" si="7"/>
        <v>0</v>
      </c>
      <c r="U4" s="14"/>
      <c r="V4" s="14"/>
      <c r="W4" s="14"/>
      <c r="X4" s="30"/>
      <c r="Y4" s="30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47" s="37" customFormat="1" ht="15" x14ac:dyDescent="0.25">
      <c r="A5" s="13" t="s">
        <v>34</v>
      </c>
      <c r="B5" s="10">
        <v>6250000</v>
      </c>
      <c r="C5" s="10">
        <v>1750000</v>
      </c>
      <c r="D5" s="10"/>
      <c r="E5" s="10"/>
      <c r="F5" s="10"/>
      <c r="G5" s="29">
        <f t="shared" si="5"/>
        <v>8000000</v>
      </c>
      <c r="H5" s="56">
        <v>0.70620000000000005</v>
      </c>
      <c r="I5" s="56">
        <v>8.1000000000000003E-2</v>
      </c>
      <c r="J5" s="56">
        <v>7.9299999999999995E-2</v>
      </c>
      <c r="K5" s="56">
        <v>6.9699999999999998E-2</v>
      </c>
      <c r="L5" s="56">
        <v>3.3099999999999997E-2</v>
      </c>
      <c r="M5" s="56">
        <v>3.0700000000000002E-2</v>
      </c>
      <c r="N5" s="10">
        <f t="shared" si="0"/>
        <v>4413750</v>
      </c>
      <c r="O5" s="10">
        <f t="shared" si="1"/>
        <v>506250</v>
      </c>
      <c r="P5" s="10">
        <f t="shared" si="2"/>
        <v>495625</v>
      </c>
      <c r="Q5" s="10">
        <f t="shared" si="6"/>
        <v>435625</v>
      </c>
      <c r="R5" s="12">
        <f t="shared" si="3"/>
        <v>206874.99999999997</v>
      </c>
      <c r="S5" s="12">
        <f t="shared" si="4"/>
        <v>191875</v>
      </c>
      <c r="T5" s="29">
        <f t="shared" si="7"/>
        <v>6250000</v>
      </c>
      <c r="U5" s="14"/>
      <c r="V5" s="14"/>
      <c r="W5" s="14"/>
      <c r="X5" s="30"/>
      <c r="Y5" s="30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 s="9" customFormat="1" ht="24.95" customHeight="1" x14ac:dyDescent="0.25">
      <c r="A6" s="34" t="s">
        <v>30</v>
      </c>
      <c r="B6" s="10">
        <v>900000</v>
      </c>
      <c r="C6" s="12">
        <v>117000</v>
      </c>
      <c r="D6" s="12"/>
      <c r="E6" s="12"/>
      <c r="F6" s="12"/>
      <c r="G6" s="29">
        <f t="shared" si="5"/>
        <v>1017000</v>
      </c>
      <c r="H6" s="56">
        <v>0.70620000000000005</v>
      </c>
      <c r="I6" s="56">
        <v>8.1000000000000003E-2</v>
      </c>
      <c r="J6" s="56">
        <v>7.9299999999999995E-2</v>
      </c>
      <c r="K6" s="56">
        <v>6.9699999999999998E-2</v>
      </c>
      <c r="L6" s="56">
        <v>3.3099999999999997E-2</v>
      </c>
      <c r="M6" s="56">
        <v>3.0700000000000002E-2</v>
      </c>
      <c r="N6" s="10">
        <f t="shared" si="0"/>
        <v>635580</v>
      </c>
      <c r="O6" s="10">
        <f t="shared" si="1"/>
        <v>72900</v>
      </c>
      <c r="P6" s="10">
        <f t="shared" si="2"/>
        <v>71370</v>
      </c>
      <c r="Q6" s="10">
        <f t="shared" si="6"/>
        <v>62730</v>
      </c>
      <c r="R6" s="10">
        <f t="shared" si="3"/>
        <v>29789.999999999996</v>
      </c>
      <c r="S6" s="10">
        <f>B6*M6</f>
        <v>27630</v>
      </c>
      <c r="T6" s="29">
        <f t="shared" si="7"/>
        <v>900000</v>
      </c>
      <c r="U6" s="11"/>
      <c r="V6" s="11"/>
      <c r="W6" s="11"/>
      <c r="X6" s="30"/>
      <c r="Y6" s="3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9" customFormat="1" ht="24.95" customHeight="1" x14ac:dyDescent="0.25">
      <c r="A7" s="34" t="s">
        <v>52</v>
      </c>
      <c r="B7" s="10">
        <v>0</v>
      </c>
      <c r="C7" s="12">
        <v>0</v>
      </c>
      <c r="D7" s="12"/>
      <c r="E7" s="12"/>
      <c r="F7" s="12"/>
      <c r="G7" s="29">
        <f t="shared" si="5"/>
        <v>0</v>
      </c>
      <c r="H7" s="56">
        <v>0.70620000000000005</v>
      </c>
      <c r="I7" s="56">
        <v>8.1000000000000003E-2</v>
      </c>
      <c r="J7" s="56">
        <v>7.9299999999999995E-2</v>
      </c>
      <c r="K7" s="56">
        <v>6.9699999999999998E-2</v>
      </c>
      <c r="L7" s="56">
        <v>3.3099999999999997E-2</v>
      </c>
      <c r="M7" s="56">
        <v>3.0700000000000002E-2</v>
      </c>
      <c r="N7" s="10">
        <f t="shared" si="0"/>
        <v>0</v>
      </c>
      <c r="O7" s="10">
        <f t="shared" si="1"/>
        <v>0</v>
      </c>
      <c r="P7" s="10">
        <f t="shared" si="2"/>
        <v>0</v>
      </c>
      <c r="Q7" s="10">
        <f t="shared" si="6"/>
        <v>0</v>
      </c>
      <c r="R7" s="10">
        <f t="shared" si="3"/>
        <v>0</v>
      </c>
      <c r="S7" s="10">
        <f>B7*M7</f>
        <v>0</v>
      </c>
      <c r="T7" s="29">
        <f t="shared" si="7"/>
        <v>0</v>
      </c>
      <c r="U7" s="11"/>
      <c r="V7" s="11"/>
      <c r="W7" s="11"/>
      <c r="X7" s="30"/>
      <c r="Y7" s="30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s="11" customFormat="1" ht="24.95" customHeight="1" x14ac:dyDescent="0.25">
      <c r="A8" s="34" t="s">
        <v>24</v>
      </c>
      <c r="B8" s="30">
        <v>1000000</v>
      </c>
      <c r="C8" s="10">
        <v>130000</v>
      </c>
      <c r="D8" s="30"/>
      <c r="E8" s="30"/>
      <c r="F8" s="30"/>
      <c r="G8" s="29">
        <f t="shared" si="5"/>
        <v>1130000</v>
      </c>
      <c r="H8" s="56">
        <v>0.70620000000000005</v>
      </c>
      <c r="I8" s="56">
        <v>8.1000000000000003E-2</v>
      </c>
      <c r="J8" s="56">
        <v>7.9299999999999995E-2</v>
      </c>
      <c r="K8" s="56">
        <v>6.9699999999999998E-2</v>
      </c>
      <c r="L8" s="56">
        <v>3.3099999999999997E-2</v>
      </c>
      <c r="M8" s="56">
        <v>3.0700000000000002E-2</v>
      </c>
      <c r="N8" s="30">
        <f t="shared" si="0"/>
        <v>706200</v>
      </c>
      <c r="O8" s="30">
        <f t="shared" si="1"/>
        <v>81000</v>
      </c>
      <c r="P8" s="30">
        <f t="shared" si="2"/>
        <v>79300</v>
      </c>
      <c r="Q8" s="10">
        <f t="shared" si="6"/>
        <v>69700</v>
      </c>
      <c r="R8" s="30">
        <f t="shared" si="3"/>
        <v>33100</v>
      </c>
      <c r="S8" s="30">
        <f t="shared" si="4"/>
        <v>30700</v>
      </c>
      <c r="T8" s="40">
        <f t="shared" si="7"/>
        <v>1000000</v>
      </c>
      <c r="X8" s="30"/>
      <c r="Y8" s="30"/>
    </row>
    <row r="9" spans="1:47" s="9" customFormat="1" ht="24.95" customHeight="1" x14ac:dyDescent="0.25">
      <c r="A9" s="13" t="s">
        <v>44</v>
      </c>
      <c r="B9" s="10">
        <v>3035000</v>
      </c>
      <c r="C9" s="10">
        <v>465000</v>
      </c>
      <c r="D9" s="10"/>
      <c r="E9" s="10"/>
      <c r="F9" s="10"/>
      <c r="G9" s="29">
        <f t="shared" si="5"/>
        <v>3500000</v>
      </c>
      <c r="H9" s="56">
        <v>0.70620000000000005</v>
      </c>
      <c r="I9" s="56">
        <v>8.1000000000000003E-2</v>
      </c>
      <c r="J9" s="56">
        <v>7.9299999999999995E-2</v>
      </c>
      <c r="K9" s="56">
        <v>6.9699999999999998E-2</v>
      </c>
      <c r="L9" s="56">
        <v>3.3099999999999997E-2</v>
      </c>
      <c r="M9" s="56">
        <v>3.0700000000000002E-2</v>
      </c>
      <c r="N9" s="10">
        <f t="shared" si="0"/>
        <v>2143317</v>
      </c>
      <c r="O9" s="10">
        <f t="shared" si="1"/>
        <v>245835</v>
      </c>
      <c r="P9" s="10">
        <f t="shared" si="2"/>
        <v>240675.5</v>
      </c>
      <c r="Q9" s="10">
        <f t="shared" si="6"/>
        <v>211539.5</v>
      </c>
      <c r="R9" s="12">
        <f t="shared" si="3"/>
        <v>100458.49999999999</v>
      </c>
      <c r="S9" s="12">
        <f t="shared" si="4"/>
        <v>93174.5</v>
      </c>
      <c r="T9" s="29">
        <f t="shared" si="7"/>
        <v>3035000</v>
      </c>
      <c r="U9" s="11"/>
      <c r="V9" s="11"/>
      <c r="W9" s="11"/>
      <c r="X9" s="30"/>
      <c r="Y9" s="30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7" s="16" customFormat="1" ht="30" x14ac:dyDescent="0.25">
      <c r="A10" s="32" t="s">
        <v>36</v>
      </c>
      <c r="B10" s="17">
        <f>SUM(B2:B9)</f>
        <v>158505000</v>
      </c>
      <c r="C10" s="17"/>
      <c r="D10" s="17">
        <v>0</v>
      </c>
      <c r="E10" s="17">
        <v>0</v>
      </c>
      <c r="F10" s="17"/>
      <c r="G10" s="17">
        <f t="shared" ref="G10:G14" si="8">SUM(B10:E10)</f>
        <v>158505000</v>
      </c>
      <c r="H10" s="56">
        <v>0.70620000000000005</v>
      </c>
      <c r="I10" s="56">
        <v>8.1000000000000003E-2</v>
      </c>
      <c r="J10" s="56">
        <v>7.9299999999999995E-2</v>
      </c>
      <c r="K10" s="56">
        <v>6.9699999999999998E-2</v>
      </c>
      <c r="L10" s="56">
        <v>3.3099999999999997E-2</v>
      </c>
      <c r="M10" s="56">
        <v>3.0700000000000002E-2</v>
      </c>
      <c r="N10" s="17">
        <f t="shared" ref="N10:T10" si="9">SUM(N2:N9)</f>
        <v>111936231</v>
      </c>
      <c r="O10" s="17">
        <f t="shared" si="9"/>
        <v>12838905</v>
      </c>
      <c r="P10" s="17">
        <f t="shared" si="9"/>
        <v>12569446.5</v>
      </c>
      <c r="Q10" s="17">
        <f>SUM(Q2:Q9)</f>
        <v>11047798.5</v>
      </c>
      <c r="R10" s="17">
        <f t="shared" si="9"/>
        <v>5246515.5</v>
      </c>
      <c r="S10" s="17">
        <f t="shared" si="9"/>
        <v>4866103.5</v>
      </c>
      <c r="T10" s="17">
        <f t="shared" si="9"/>
        <v>158505000</v>
      </c>
      <c r="U10" s="14"/>
      <c r="V10" s="14"/>
      <c r="W10" s="14"/>
      <c r="X10" s="40"/>
      <c r="Y10" s="40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16" customFormat="1" ht="30" x14ac:dyDescent="0.25">
      <c r="A11" s="32" t="s">
        <v>35</v>
      </c>
      <c r="B11" s="17"/>
      <c r="C11" s="17">
        <f>SUM(C2:C10)</f>
        <v>21509600</v>
      </c>
      <c r="D11" s="17">
        <v>0</v>
      </c>
      <c r="E11" s="17">
        <v>0</v>
      </c>
      <c r="F11" s="17"/>
      <c r="G11" s="17">
        <f t="shared" si="8"/>
        <v>21509600</v>
      </c>
      <c r="H11" s="56">
        <v>0.70620000000000005</v>
      </c>
      <c r="I11" s="56">
        <v>8.1000000000000003E-2</v>
      </c>
      <c r="J11" s="56">
        <v>7.9299999999999995E-2</v>
      </c>
      <c r="K11" s="56">
        <v>6.9699999999999998E-2</v>
      </c>
      <c r="L11" s="56">
        <v>3.3099999999999997E-2</v>
      </c>
      <c r="M11" s="56">
        <v>3.0700000000000002E-2</v>
      </c>
      <c r="N11" s="17">
        <f>C11*H11</f>
        <v>15190079.520000001</v>
      </c>
      <c r="O11" s="17">
        <f>C11*I11</f>
        <v>1742277.6</v>
      </c>
      <c r="P11" s="17">
        <f>C11*J11</f>
        <v>1705711.2799999998</v>
      </c>
      <c r="Q11" s="17">
        <f>C11*K11</f>
        <v>1499219.1199999999</v>
      </c>
      <c r="R11" s="17">
        <f>C11*L11</f>
        <v>711967.75999999989</v>
      </c>
      <c r="S11" s="17">
        <f>C11*M11</f>
        <v>660344.72000000009</v>
      </c>
      <c r="T11" s="17">
        <f t="shared" ref="T11:T16" si="10">SUM(N11:S11)</f>
        <v>21509600.000000004</v>
      </c>
      <c r="U11" s="14"/>
      <c r="V11" s="14"/>
      <c r="W11" s="14"/>
      <c r="X11" s="40"/>
      <c r="Y11" s="40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s="4" customFormat="1" ht="33" customHeight="1" x14ac:dyDescent="0.25">
      <c r="A12" s="61" t="s">
        <v>41</v>
      </c>
      <c r="B12" s="62"/>
      <c r="C12" s="62"/>
      <c r="D12" s="62">
        <v>5000000</v>
      </c>
      <c r="E12" s="62"/>
      <c r="F12" s="62"/>
      <c r="G12" s="44">
        <f t="shared" si="8"/>
        <v>5000000</v>
      </c>
      <c r="H12" s="56">
        <v>0.70620000000000005</v>
      </c>
      <c r="I12" s="56">
        <v>8.1000000000000003E-2</v>
      </c>
      <c r="J12" s="56">
        <v>7.9299999999999995E-2</v>
      </c>
      <c r="K12" s="56">
        <v>6.9699999999999998E-2</v>
      </c>
      <c r="L12" s="56">
        <v>3.3099999999999997E-2</v>
      </c>
      <c r="M12" s="56">
        <v>3.0700000000000002E-2</v>
      </c>
      <c r="N12" s="62">
        <f>D12*H12</f>
        <v>3531000.0000000005</v>
      </c>
      <c r="O12" s="62">
        <f>D12*I12</f>
        <v>405000</v>
      </c>
      <c r="P12" s="62">
        <f>D12*J12</f>
        <v>396500</v>
      </c>
      <c r="Q12" s="62">
        <f>D12*K12</f>
        <v>348500</v>
      </c>
      <c r="R12" s="62">
        <f>D12*L12</f>
        <v>165500</v>
      </c>
      <c r="S12" s="62">
        <f>D12*M12</f>
        <v>153500</v>
      </c>
      <c r="T12" s="44">
        <f t="shared" si="10"/>
        <v>5000000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4" customFormat="1" ht="15" x14ac:dyDescent="0.25">
      <c r="A13" s="13"/>
      <c r="B13" s="10"/>
      <c r="C13" s="10"/>
      <c r="D13" s="10"/>
      <c r="E13" s="10"/>
      <c r="F13" s="10"/>
      <c r="G13" s="29">
        <f t="shared" si="8"/>
        <v>0</v>
      </c>
      <c r="H13" s="56"/>
      <c r="I13" s="56"/>
      <c r="J13" s="56"/>
      <c r="K13" s="56"/>
      <c r="L13" s="56"/>
      <c r="M13" s="56"/>
      <c r="N13" s="25"/>
      <c r="O13" s="5"/>
      <c r="P13" s="10">
        <f>G13</f>
        <v>0</v>
      </c>
      <c r="Q13" s="10"/>
      <c r="R13" s="5"/>
      <c r="S13" s="5"/>
      <c r="T13" s="29">
        <f t="shared" si="10"/>
        <v>0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4" customFormat="1" ht="45" x14ac:dyDescent="0.25">
      <c r="A14" s="13" t="s">
        <v>40</v>
      </c>
      <c r="B14" s="10"/>
      <c r="C14" s="10"/>
      <c r="D14" s="30">
        <v>22201200</v>
      </c>
      <c r="E14" s="10"/>
      <c r="F14" s="10"/>
      <c r="G14" s="29">
        <f t="shared" si="8"/>
        <v>22201200</v>
      </c>
      <c r="H14" s="56"/>
      <c r="I14" s="56"/>
      <c r="J14" s="56"/>
      <c r="K14" s="56"/>
      <c r="L14" s="56"/>
      <c r="M14" s="56"/>
      <c r="N14" s="12">
        <v>22201200</v>
      </c>
      <c r="O14" s="10">
        <f>G14*I14</f>
        <v>0</v>
      </c>
      <c r="P14" s="10">
        <f>G14*J14</f>
        <v>0</v>
      </c>
      <c r="Q14" s="10">
        <f>G14*K14</f>
        <v>0</v>
      </c>
      <c r="R14" s="5">
        <f>G14*L14</f>
        <v>0</v>
      </c>
      <c r="S14" s="5">
        <f>G14*M14</f>
        <v>0</v>
      </c>
      <c r="T14" s="29">
        <f t="shared" si="10"/>
        <v>22201200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4" customFormat="1" ht="15" x14ac:dyDescent="0.25">
      <c r="A15" s="13" t="s">
        <v>42</v>
      </c>
      <c r="B15" s="10"/>
      <c r="C15" s="10"/>
      <c r="D15" s="30"/>
      <c r="E15" s="10"/>
      <c r="F15" s="10">
        <v>505284</v>
      </c>
      <c r="G15" s="29">
        <v>505284</v>
      </c>
      <c r="H15" s="5"/>
      <c r="I15" s="5"/>
      <c r="J15" s="5"/>
      <c r="K15" s="5"/>
      <c r="L15" s="5"/>
      <c r="M15" s="5"/>
      <c r="N15" s="10">
        <f>G15*0.8138</f>
        <v>411200.11919999996</v>
      </c>
      <c r="O15" s="10">
        <f>G15*0.0956</f>
        <v>48305.150399999999</v>
      </c>
      <c r="P15" s="10">
        <f>G15*0.0906</f>
        <v>45778.7304</v>
      </c>
      <c r="Q15" s="10"/>
      <c r="R15" s="5"/>
      <c r="S15" s="5"/>
      <c r="T15" s="29">
        <f t="shared" si="10"/>
        <v>505283.99999999994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4" customFormat="1" ht="15" x14ac:dyDescent="0.25">
      <c r="A16" s="13" t="s">
        <v>26</v>
      </c>
      <c r="B16" s="10"/>
      <c r="C16" s="10"/>
      <c r="D16" s="10"/>
      <c r="E16" s="10">
        <v>292000</v>
      </c>
      <c r="F16" s="10"/>
      <c r="G16" s="29">
        <f>SUM(B16:E16)</f>
        <v>292000</v>
      </c>
      <c r="H16" s="5"/>
      <c r="I16" s="5"/>
      <c r="J16" s="5"/>
      <c r="K16" s="5"/>
      <c r="L16" s="5"/>
      <c r="M16" s="5"/>
      <c r="N16" s="12">
        <v>292000</v>
      </c>
      <c r="O16" s="10"/>
      <c r="P16" s="10"/>
      <c r="Q16" s="10"/>
      <c r="R16" s="10"/>
      <c r="S16" s="25"/>
      <c r="T16" s="29">
        <f t="shared" si="10"/>
        <v>292000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4" customFormat="1" ht="15" x14ac:dyDescent="0.25">
      <c r="A17" s="13" t="s">
        <v>22</v>
      </c>
      <c r="B17" s="10"/>
      <c r="C17" s="10"/>
      <c r="D17" s="10"/>
      <c r="E17" s="10"/>
      <c r="F17" s="10"/>
      <c r="G17" s="29">
        <f>SUM(B17:E17)</f>
        <v>0</v>
      </c>
      <c r="H17" s="5"/>
      <c r="I17" s="5"/>
      <c r="J17" s="5"/>
      <c r="K17" s="5"/>
      <c r="L17" s="5"/>
      <c r="M17" s="5"/>
      <c r="N17" s="12"/>
      <c r="O17" s="5"/>
      <c r="P17" s="5"/>
      <c r="Q17" s="5"/>
      <c r="R17" s="5"/>
      <c r="S17" s="5"/>
      <c r="T17" s="29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15" customFormat="1" ht="24.95" customHeight="1" x14ac:dyDescent="0.25">
      <c r="A18" s="35" t="s">
        <v>8</v>
      </c>
      <c r="B18" s="31">
        <f>SUM(B10:B17)</f>
        <v>158505000</v>
      </c>
      <c r="C18" s="31">
        <f>SUM(C11:C17)</f>
        <v>21509600</v>
      </c>
      <c r="D18" s="31">
        <f>SUM(D12:D17)</f>
        <v>27201200</v>
      </c>
      <c r="E18" s="31">
        <f>SUM(E12:E17)</f>
        <v>292000</v>
      </c>
      <c r="F18" s="31">
        <f>SUM(F2:F17)</f>
        <v>505284</v>
      </c>
      <c r="G18" s="31">
        <f>SUM(B18:F18)</f>
        <v>208013084</v>
      </c>
      <c r="H18" s="26"/>
      <c r="I18" s="26"/>
      <c r="J18" s="26"/>
      <c r="K18" s="26"/>
      <c r="L18" s="26"/>
      <c r="M18" s="26"/>
      <c r="N18" s="31">
        <f>SUM(N10:N17)</f>
        <v>153561710.63919997</v>
      </c>
      <c r="O18" s="31">
        <f t="shared" ref="O18:S18" si="11">SUM(O10:O17)</f>
        <v>15034487.750399999</v>
      </c>
      <c r="P18" s="55">
        <f t="shared" si="11"/>
        <v>14717436.510399999</v>
      </c>
      <c r="Q18" s="55">
        <f t="shared" si="11"/>
        <v>12895517.619999999</v>
      </c>
      <c r="R18" s="31">
        <f t="shared" si="11"/>
        <v>6123983.2599999998</v>
      </c>
      <c r="S18" s="31">
        <f t="shared" si="11"/>
        <v>5679948.2199999997</v>
      </c>
      <c r="T18" s="31">
        <f>SUM(N18:S18)</f>
        <v>208013083.99999997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4" customFormat="1" ht="24.95" customHeight="1" x14ac:dyDescent="0.25">
      <c r="A19" s="13"/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ht="24.95" customHeight="1" x14ac:dyDescent="0.25">
      <c r="H20" s="5"/>
      <c r="I20" s="5"/>
      <c r="J20" s="5"/>
      <c r="K20" s="5"/>
      <c r="L20" s="5"/>
      <c r="M20" s="5"/>
      <c r="N20" s="60">
        <f>N18/T18</f>
        <v>0.73823101742580766</v>
      </c>
      <c r="O20" s="60">
        <f>O18/T18</f>
        <v>7.2276644628758074E-2</v>
      </c>
      <c r="P20" s="60">
        <f>P18/T18</f>
        <v>7.0752455698411751E-2</v>
      </c>
      <c r="Q20" s="60">
        <f>Q18/T18</f>
        <v>6.1993781218108383E-2</v>
      </c>
      <c r="R20" s="60">
        <f>R18/T18</f>
        <v>2.9440375298699965E-2</v>
      </c>
      <c r="S20" s="60">
        <f>S18/T18</f>
        <v>2.7305725730214166E-2</v>
      </c>
      <c r="T20" s="60">
        <f>SUM(N20:S20)</f>
        <v>0.99999999999999989</v>
      </c>
    </row>
    <row r="21" spans="1:47" ht="24.95" customHeight="1" x14ac:dyDescent="0.25">
      <c r="H21" s="5"/>
      <c r="I21" s="5"/>
      <c r="J21" s="5"/>
      <c r="K21" s="5"/>
      <c r="L21" s="5"/>
      <c r="M21" s="5"/>
    </row>
    <row r="22" spans="1:47" ht="24.95" customHeight="1" x14ac:dyDescent="0.25">
      <c r="H22" s="5"/>
      <c r="I22" s="5"/>
      <c r="J22" s="5"/>
      <c r="K22" s="5"/>
      <c r="L22" s="5"/>
      <c r="M22" s="5"/>
    </row>
    <row r="23" spans="1:47" ht="24.95" customHeight="1" x14ac:dyDescent="0.25">
      <c r="H23" s="5"/>
      <c r="I23" s="5"/>
      <c r="J23" s="5"/>
      <c r="K23" s="5"/>
      <c r="L23" s="5"/>
      <c r="M23" s="5"/>
      <c r="N23" s="25"/>
    </row>
    <row r="24" spans="1:47" ht="24.95" customHeight="1" x14ac:dyDescent="0.25">
      <c r="H24" s="5"/>
      <c r="I24" s="5"/>
      <c r="J24" s="5"/>
      <c r="K24" s="5"/>
      <c r="L24" s="5"/>
      <c r="M24" s="5"/>
    </row>
    <row r="25" spans="1:47" ht="24.95" customHeight="1" x14ac:dyDescent="0.25">
      <c r="H25" s="5"/>
      <c r="I25" s="5"/>
      <c r="J25" s="5"/>
      <c r="K25" s="5"/>
      <c r="L25" s="5"/>
      <c r="M25" s="5"/>
    </row>
    <row r="26" spans="1:47" ht="24.95" customHeight="1" x14ac:dyDescent="0.25">
      <c r="H26" s="5"/>
      <c r="I26" s="5"/>
      <c r="J26" s="5"/>
      <c r="K26" s="5"/>
      <c r="L26" s="5"/>
      <c r="M26" s="5"/>
    </row>
    <row r="27" spans="1:47" ht="24.95" customHeight="1" x14ac:dyDescent="0.25">
      <c r="H27" s="5"/>
      <c r="I27" s="5"/>
      <c r="J27" s="5"/>
      <c r="K27" s="5"/>
      <c r="L27" s="5"/>
      <c r="M27" s="5"/>
    </row>
    <row r="28" spans="1:47" ht="24.95" customHeight="1" x14ac:dyDescent="0.25">
      <c r="H28" s="5"/>
      <c r="I28" s="5"/>
      <c r="J28" s="5"/>
      <c r="K28" s="5"/>
      <c r="L28" s="5"/>
      <c r="M28" s="5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57" orientation="landscape" r:id="rId1"/>
  <headerFooter>
    <oddHeader>&amp;LBátaszéki Közös Önkormányzati Hivatal&amp;C2021. évi költségvetési terv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zoomScaleNormal="100" workbookViewId="0">
      <selection activeCell="Q14" sqref="Q14"/>
    </sheetView>
  </sheetViews>
  <sheetFormatPr defaultColWidth="8.85546875" defaultRowHeight="15" x14ac:dyDescent="0.25"/>
  <cols>
    <col min="1" max="1" width="28.5703125" style="1" bestFit="1" customWidth="1"/>
    <col min="2" max="2" width="13.28515625" style="1" bestFit="1" customWidth="1"/>
    <col min="3" max="3" width="13.7109375" style="4" customWidth="1"/>
    <col min="4" max="4" width="12" style="4" bestFit="1" customWidth="1"/>
    <col min="5" max="5" width="10.5703125" style="4" customWidth="1"/>
    <col min="6" max="7" width="12.5703125" style="4" customWidth="1"/>
    <col min="8" max="8" width="15.85546875" style="4" bestFit="1" customWidth="1"/>
    <col min="9" max="10" width="12" style="4" bestFit="1" customWidth="1"/>
    <col min="11" max="11" width="12" style="4" customWidth="1"/>
    <col min="12" max="13" width="10.85546875" style="4" bestFit="1" customWidth="1"/>
    <col min="14" max="14" width="13.28515625" style="4" bestFit="1" customWidth="1"/>
    <col min="15" max="15" width="8.85546875" style="2"/>
    <col min="16" max="16" width="20.140625" style="2" customWidth="1"/>
    <col min="17" max="17" width="19.85546875" style="2" customWidth="1"/>
    <col min="18" max="18" width="10.140625" style="2" bestFit="1" customWidth="1"/>
    <col min="19" max="19" width="8.85546875" style="2"/>
    <col min="20" max="20" width="12.140625" style="2" bestFit="1" customWidth="1"/>
    <col min="21" max="43" width="8.85546875" style="2"/>
    <col min="44" max="16384" width="8.85546875" style="1"/>
  </cols>
  <sheetData>
    <row r="1" spans="1:43" ht="47.25" customHeight="1" x14ac:dyDescent="0.25">
      <c r="A1" s="163" t="s">
        <v>9</v>
      </c>
      <c r="B1" s="163" t="s">
        <v>7</v>
      </c>
      <c r="C1" s="162" t="s">
        <v>0</v>
      </c>
      <c r="D1" s="164" t="s">
        <v>4</v>
      </c>
      <c r="E1" s="164" t="s">
        <v>5</v>
      </c>
      <c r="F1" s="164" t="s">
        <v>6</v>
      </c>
      <c r="G1" s="164" t="s">
        <v>48</v>
      </c>
      <c r="H1" s="162" t="s">
        <v>1</v>
      </c>
      <c r="I1" s="162" t="s">
        <v>2</v>
      </c>
      <c r="J1" s="162" t="s">
        <v>3</v>
      </c>
      <c r="K1" s="162" t="s">
        <v>47</v>
      </c>
      <c r="L1" s="164" t="s">
        <v>49</v>
      </c>
      <c r="M1" s="164" t="s">
        <v>50</v>
      </c>
      <c r="N1" s="162" t="s">
        <v>8</v>
      </c>
      <c r="P1" s="34"/>
      <c r="Q1" s="34"/>
      <c r="R1" s="34"/>
    </row>
    <row r="2" spans="1:43" s="41" customFormat="1" ht="18.75" customHeight="1" x14ac:dyDescent="0.25">
      <c r="A2" s="3" t="s">
        <v>10</v>
      </c>
      <c r="B2" s="41">
        <v>26.29</v>
      </c>
      <c r="C2" s="29">
        <v>148351097</v>
      </c>
      <c r="D2" s="42">
        <v>20.39</v>
      </c>
      <c r="E2" s="42">
        <v>2</v>
      </c>
      <c r="F2" s="42">
        <v>2</v>
      </c>
      <c r="G2" s="42">
        <v>1.9</v>
      </c>
      <c r="H2" s="29">
        <f>C2*D3</f>
        <v>115058153.96842907</v>
      </c>
      <c r="I2" s="29">
        <f>C2*E3</f>
        <v>11285743.400532523</v>
      </c>
      <c r="J2" s="29">
        <f>C2*F3</f>
        <v>11285743.400532523</v>
      </c>
      <c r="K2" s="29">
        <f>C2*G3</f>
        <v>10721456.230505895</v>
      </c>
      <c r="L2" s="12"/>
      <c r="M2" s="29"/>
      <c r="N2" s="29">
        <f t="shared" ref="N2:N12" si="0">SUM(H2:M2)</f>
        <v>148351097</v>
      </c>
      <c r="O2" s="8"/>
      <c r="P2" s="57"/>
      <c r="Q2" s="57"/>
      <c r="R2" s="57"/>
      <c r="S2" s="63"/>
      <c r="T2" s="5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41" customFormat="1" ht="15" customHeight="1" x14ac:dyDescent="0.25">
      <c r="A3" s="3"/>
      <c r="B3" s="66">
        <v>1</v>
      </c>
      <c r="C3" s="65"/>
      <c r="D3" s="66">
        <f>D2/B2</f>
        <v>0.77558006846709782</v>
      </c>
      <c r="E3" s="66">
        <f>E2/B2</f>
        <v>7.6074553062000769E-2</v>
      </c>
      <c r="F3" s="66">
        <f>F2/B2</f>
        <v>7.6074553062000769E-2</v>
      </c>
      <c r="G3" s="66">
        <f>G2/B2</f>
        <v>7.2270825408900716E-2</v>
      </c>
      <c r="H3" s="29"/>
      <c r="I3" s="29"/>
      <c r="J3" s="29"/>
      <c r="K3" s="29"/>
      <c r="L3" s="29"/>
      <c r="M3" s="29"/>
      <c r="N3" s="29"/>
      <c r="O3" s="8"/>
      <c r="P3" s="57"/>
      <c r="Q3" s="57"/>
      <c r="R3" s="57"/>
      <c r="S3" s="63"/>
      <c r="T3" s="5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37" customFormat="1" x14ac:dyDescent="0.25">
      <c r="A4" s="43" t="s">
        <v>25</v>
      </c>
      <c r="C4" s="33">
        <v>505284</v>
      </c>
      <c r="D4" s="58">
        <v>0.72319999999999995</v>
      </c>
      <c r="E4" s="58">
        <v>9.5600000000000004E-2</v>
      </c>
      <c r="F4" s="58">
        <v>9.06E-2</v>
      </c>
      <c r="G4" s="58">
        <v>9.06E-2</v>
      </c>
      <c r="H4" s="33">
        <f>C4*D4</f>
        <v>365421.38879999996</v>
      </c>
      <c r="I4" s="29">
        <f>C4*E4</f>
        <v>48305.150399999999</v>
      </c>
      <c r="J4" s="29">
        <f>C4*F4</f>
        <v>45778.7304</v>
      </c>
      <c r="K4" s="29">
        <f>C4*G4</f>
        <v>45778.7304</v>
      </c>
      <c r="L4" s="29"/>
      <c r="M4" s="29"/>
      <c r="N4" s="29">
        <f t="shared" si="0"/>
        <v>505283.99999999994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s="4" customFormat="1" x14ac:dyDescent="0.25">
      <c r="A5" s="19" t="s">
        <v>20</v>
      </c>
      <c r="B5" s="9"/>
      <c r="C5" s="12">
        <v>0</v>
      </c>
      <c r="D5" s="12"/>
      <c r="E5" s="5"/>
      <c r="F5" s="5"/>
      <c r="G5" s="5"/>
      <c r="H5" s="12">
        <v>0</v>
      </c>
      <c r="I5" s="10"/>
      <c r="J5" s="10"/>
      <c r="K5" s="10"/>
      <c r="L5" s="10"/>
      <c r="M5" s="5"/>
      <c r="N5" s="29">
        <f t="shared" si="0"/>
        <v>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4" customFormat="1" x14ac:dyDescent="0.25">
      <c r="A6" s="19" t="s">
        <v>11</v>
      </c>
      <c r="B6" s="9"/>
      <c r="C6" s="12">
        <v>300000</v>
      </c>
      <c r="D6" s="12"/>
      <c r="E6" s="5"/>
      <c r="F6" s="5"/>
      <c r="G6" s="5"/>
      <c r="H6" s="12">
        <v>300000</v>
      </c>
      <c r="I6" s="10"/>
      <c r="J6" s="10"/>
      <c r="K6" s="10"/>
      <c r="L6" s="10"/>
      <c r="M6" s="5"/>
      <c r="N6" s="29">
        <f t="shared" si="0"/>
        <v>300000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4" customFormat="1" x14ac:dyDescent="0.25">
      <c r="A7" s="19" t="s">
        <v>12</v>
      </c>
      <c r="B7" s="9"/>
      <c r="C7" s="12">
        <v>1400000</v>
      </c>
      <c r="D7" s="12"/>
      <c r="E7" s="5"/>
      <c r="F7" s="5"/>
      <c r="G7" s="5"/>
      <c r="H7" s="12">
        <v>1400000</v>
      </c>
      <c r="I7" s="5"/>
      <c r="J7" s="5"/>
      <c r="K7" s="5"/>
      <c r="L7" s="5"/>
      <c r="M7" s="5"/>
      <c r="N7" s="29">
        <f t="shared" si="0"/>
        <v>1400000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4" customFormat="1" x14ac:dyDescent="0.25">
      <c r="A8" s="19" t="s">
        <v>13</v>
      </c>
      <c r="B8" s="9"/>
      <c r="C8" s="12">
        <v>459000</v>
      </c>
      <c r="D8" s="12"/>
      <c r="E8" s="5"/>
      <c r="F8" s="5"/>
      <c r="G8" s="5"/>
      <c r="H8" s="12">
        <v>459000</v>
      </c>
      <c r="I8" s="5"/>
      <c r="J8" s="5"/>
      <c r="K8" s="5"/>
      <c r="L8" s="5"/>
      <c r="M8" s="5"/>
      <c r="N8" s="29">
        <f t="shared" si="0"/>
        <v>459000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4" customFormat="1" x14ac:dyDescent="0.25">
      <c r="A9" s="19" t="s">
        <v>28</v>
      </c>
      <c r="B9" s="9"/>
      <c r="C9" s="12">
        <v>0</v>
      </c>
      <c r="D9" s="12"/>
      <c r="E9" s="5"/>
      <c r="F9" s="5"/>
      <c r="G9" s="5"/>
      <c r="H9" s="12">
        <v>0</v>
      </c>
      <c r="I9" s="5"/>
      <c r="J9" s="5"/>
      <c r="K9" s="5"/>
      <c r="L9" s="5"/>
      <c r="M9" s="5"/>
      <c r="N9" s="29">
        <f t="shared" si="0"/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4" customFormat="1" x14ac:dyDescent="0.25">
      <c r="A10" s="19" t="s">
        <v>27</v>
      </c>
      <c r="B10" s="9"/>
      <c r="C10" s="12">
        <v>488000</v>
      </c>
      <c r="D10" s="12"/>
      <c r="E10" s="5"/>
      <c r="F10" s="5"/>
      <c r="G10" s="5"/>
      <c r="H10" s="12">
        <v>488000</v>
      </c>
      <c r="I10" s="5"/>
      <c r="J10" s="5"/>
      <c r="K10" s="5"/>
      <c r="L10" s="5"/>
      <c r="M10" s="5"/>
      <c r="N10" s="29">
        <f t="shared" si="0"/>
        <v>488000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4" customFormat="1" x14ac:dyDescent="0.25">
      <c r="A11" s="21" t="s">
        <v>21</v>
      </c>
      <c r="B11" s="9"/>
      <c r="C11" s="12"/>
      <c r="D11" s="12"/>
      <c r="E11" s="5"/>
      <c r="F11" s="5"/>
      <c r="G11" s="5"/>
      <c r="H11" s="12"/>
      <c r="I11" s="5"/>
      <c r="J11" s="5"/>
      <c r="K11" s="5"/>
      <c r="L11" s="5"/>
      <c r="M11" s="5"/>
      <c r="N11" s="29">
        <f t="shared" si="0"/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4" customFormat="1" x14ac:dyDescent="0.25">
      <c r="A12" s="21" t="s">
        <v>147</v>
      </c>
      <c r="B12" s="9"/>
      <c r="C12" s="12">
        <v>500000</v>
      </c>
      <c r="D12" s="12"/>
      <c r="E12" s="5"/>
      <c r="F12" s="5"/>
      <c r="G12" s="5"/>
      <c r="H12" s="12">
        <v>500000</v>
      </c>
      <c r="I12" s="5"/>
      <c r="J12" s="5"/>
      <c r="K12" s="5"/>
      <c r="L12" s="5"/>
      <c r="M12" s="5"/>
      <c r="N12" s="29">
        <f t="shared" si="0"/>
        <v>500000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4" customFormat="1" x14ac:dyDescent="0.25">
      <c r="A13" s="64"/>
      <c r="B13" s="9"/>
      <c r="C13" s="12"/>
      <c r="D13" s="5"/>
      <c r="E13" s="5"/>
      <c r="F13" s="5"/>
      <c r="G13" s="5"/>
      <c r="H13" s="25"/>
      <c r="I13" s="5"/>
      <c r="J13" s="5"/>
      <c r="K13" s="5"/>
      <c r="L13" s="5"/>
      <c r="M13" s="5"/>
      <c r="N13" s="27"/>
      <c r="O13" s="6"/>
      <c r="P13" s="2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4" customFormat="1" ht="26.25" x14ac:dyDescent="0.25">
      <c r="A14" s="20" t="s">
        <v>29</v>
      </c>
      <c r="B14" s="9"/>
      <c r="C14" s="12"/>
      <c r="D14" s="5"/>
      <c r="E14" s="5"/>
      <c r="F14" s="5"/>
      <c r="G14" s="5"/>
      <c r="H14" s="161">
        <v>38705772</v>
      </c>
      <c r="I14" s="161">
        <v>2000000</v>
      </c>
      <c r="J14" s="161">
        <v>2000000</v>
      </c>
      <c r="K14" s="161">
        <v>1500000</v>
      </c>
      <c r="L14" s="5"/>
      <c r="M14" s="5"/>
      <c r="N14" s="29">
        <f t="shared" ref="N14:N15" si="1">SUM(H14:M14)</f>
        <v>44205772</v>
      </c>
      <c r="O14" s="6"/>
      <c r="P14" s="165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4" customFormat="1" ht="26.25" x14ac:dyDescent="0.25">
      <c r="A15" s="20" t="s">
        <v>31</v>
      </c>
      <c r="B15" s="9"/>
      <c r="C15" s="12"/>
      <c r="D15" s="5"/>
      <c r="E15" s="5"/>
      <c r="F15" s="5"/>
      <c r="G15" s="5"/>
      <c r="H15" s="25"/>
      <c r="I15" s="5"/>
      <c r="J15" s="5"/>
      <c r="K15" s="5"/>
      <c r="L15" s="10">
        <v>6123983</v>
      </c>
      <c r="M15" s="10">
        <v>5679948</v>
      </c>
      <c r="N15" s="29">
        <f t="shared" si="1"/>
        <v>11803931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9" customFormat="1" ht="26.25" x14ac:dyDescent="0.25">
      <c r="A16" s="43" t="s">
        <v>32</v>
      </c>
      <c r="C16" s="25"/>
      <c r="D16" s="10"/>
      <c r="E16" s="10"/>
      <c r="F16" s="10"/>
      <c r="G16" s="10"/>
      <c r="H16" s="12"/>
      <c r="I16" s="10"/>
      <c r="J16" s="10"/>
      <c r="K16" s="10"/>
      <c r="L16" s="10"/>
      <c r="M16" s="10"/>
      <c r="N16" s="29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s="45" customFormat="1" x14ac:dyDescent="0.25">
      <c r="A17" s="23" t="s">
        <v>14</v>
      </c>
      <c r="B17" s="22"/>
      <c r="C17" s="44"/>
      <c r="D17" s="44"/>
      <c r="E17" s="44"/>
      <c r="F17" s="44"/>
      <c r="G17" s="44"/>
      <c r="H17" s="44">
        <f>SUM(H2:H12)+H14</f>
        <v>157276347.35722905</v>
      </c>
      <c r="I17" s="44">
        <f>SUM(I2:I12)+I14</f>
        <v>13334048.550932523</v>
      </c>
      <c r="J17" s="44">
        <f>SUM(J2:J12)+J14</f>
        <v>13331522.130932523</v>
      </c>
      <c r="K17" s="44">
        <f>SUM(K2:K12)+K14</f>
        <v>12267234.960905895</v>
      </c>
      <c r="L17" s="44">
        <f>L15</f>
        <v>6123983</v>
      </c>
      <c r="M17" s="44">
        <f>M15</f>
        <v>5679948</v>
      </c>
      <c r="N17" s="44">
        <f>SUM(N2:N12)+N13+N14+N15</f>
        <v>208013084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s="14" customFormat="1" x14ac:dyDescent="0.25">
      <c r="A18" s="39"/>
      <c r="C18" s="40"/>
      <c r="D18" s="40"/>
      <c r="E18" s="40"/>
      <c r="F18" s="40"/>
      <c r="G18" s="40"/>
      <c r="H18" s="46"/>
      <c r="I18" s="46"/>
      <c r="J18" s="46"/>
      <c r="K18" s="46"/>
      <c r="L18" s="46"/>
      <c r="M18" s="46"/>
      <c r="N18" s="46"/>
    </row>
    <row r="19" spans="1:43" s="9" customFormat="1" ht="28.5" customHeight="1" x14ac:dyDescent="0.25">
      <c r="A19" s="47" t="s">
        <v>33</v>
      </c>
      <c r="B19" s="38"/>
      <c r="C19" s="48"/>
      <c r="D19" s="49"/>
      <c r="E19" s="49"/>
      <c r="F19" s="49"/>
      <c r="G19" s="49"/>
      <c r="H19" s="17">
        <f>'1.mell.Kiadások'!N18</f>
        <v>153561710.63919997</v>
      </c>
      <c r="I19" s="17">
        <f>'1.mell.Kiadások'!O18</f>
        <v>15034487.750399999</v>
      </c>
      <c r="J19" s="17">
        <f>'1.mell.Kiadások'!P18</f>
        <v>14717436.510399999</v>
      </c>
      <c r="K19" s="17">
        <f>'1.mell.Kiadások'!Q18</f>
        <v>12895517.619999999</v>
      </c>
      <c r="L19" s="17">
        <f>'1.mell.Kiadások'!R18</f>
        <v>6123983.2599999998</v>
      </c>
      <c r="M19" s="17">
        <f>'1.mell.Kiadások'!S18</f>
        <v>5679948.2199999997</v>
      </c>
      <c r="N19" s="17">
        <f>SUM(H19:M19)</f>
        <v>208013083.99999997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s="11" customFormat="1" x14ac:dyDescent="0.25">
      <c r="C20" s="30"/>
      <c r="D20" s="30"/>
      <c r="E20" s="30"/>
      <c r="F20" s="30"/>
      <c r="G20" s="30"/>
      <c r="H20" s="30"/>
      <c r="I20" s="30"/>
      <c r="J20" s="30"/>
      <c r="K20" s="30"/>
    </row>
    <row r="21" spans="1:43" s="11" customFormat="1" ht="28.5" customHeight="1" x14ac:dyDescent="0.25">
      <c r="A21" s="50"/>
      <c r="B21" s="51"/>
      <c r="C21" s="52"/>
      <c r="D21" s="53"/>
      <c r="E21" s="53"/>
      <c r="F21" s="53"/>
      <c r="G21" s="53"/>
      <c r="H21" s="31"/>
      <c r="I21" s="31"/>
      <c r="J21" s="31"/>
      <c r="K21" s="31"/>
      <c r="L21" s="31"/>
      <c r="M21" s="31"/>
      <c r="N21" s="31"/>
    </row>
    <row r="22" spans="1:43" s="2" customFormat="1" x14ac:dyDescent="0.25">
      <c r="C22" s="27"/>
      <c r="D22" s="27"/>
      <c r="E22" s="27"/>
      <c r="F22" s="27"/>
      <c r="G22" s="27"/>
      <c r="H22" s="27"/>
      <c r="I22" s="27"/>
      <c r="J22" s="27"/>
      <c r="K22" s="27"/>
      <c r="L22" s="6"/>
      <c r="M22" s="6"/>
      <c r="N22" s="6"/>
    </row>
    <row r="23" spans="1:43" s="8" customFormat="1" x14ac:dyDescent="0.25">
      <c r="C23" s="28"/>
      <c r="D23" s="28"/>
      <c r="E23" s="28"/>
      <c r="F23" s="28"/>
      <c r="G23" s="28"/>
      <c r="H23" s="28">
        <f t="shared" ref="H23:M23" si="2">H19-H17</f>
        <v>-3714636.7180290818</v>
      </c>
      <c r="I23" s="28">
        <f>I19-I17</f>
        <v>1700439.1994674765</v>
      </c>
      <c r="J23" s="28">
        <f t="shared" si="2"/>
        <v>1385914.3794674762</v>
      </c>
      <c r="K23" s="28">
        <f t="shared" si="2"/>
        <v>628282.65909410454</v>
      </c>
      <c r="L23" s="28">
        <f t="shared" si="2"/>
        <v>0.25999999977648258</v>
      </c>
      <c r="M23" s="28">
        <f t="shared" si="2"/>
        <v>0.21999999973922968</v>
      </c>
      <c r="N23" s="28">
        <f>SUM(H23:M23)</f>
        <v>-2.514570951461792E-8</v>
      </c>
    </row>
    <row r="24" spans="1:43" s="2" customFormat="1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6"/>
      <c r="M24" s="6"/>
      <c r="N24" s="6"/>
    </row>
    <row r="25" spans="1:43" s="2" customFormat="1" x14ac:dyDescent="0.25">
      <c r="C25" s="27"/>
      <c r="D25" s="27"/>
      <c r="E25" s="27"/>
      <c r="F25" s="27"/>
      <c r="G25" s="27"/>
      <c r="H25" s="59">
        <f>H17/N17</f>
        <v>0.75608872448248998</v>
      </c>
      <c r="I25" s="59">
        <f>I17/N17</f>
        <v>6.4101970388230595E-2</v>
      </c>
      <c r="J25" s="59">
        <f>J17/N17</f>
        <v>6.4089824902228379E-2</v>
      </c>
      <c r="K25" s="59">
        <f>K17/N17</f>
        <v>5.8973381505684014E-2</v>
      </c>
      <c r="L25" s="59">
        <f>L17/N17</f>
        <v>2.9440374048778587E-2</v>
      </c>
      <c r="M25" s="59">
        <f>M17/N17</f>
        <v>2.7305724672588384E-2</v>
      </c>
      <c r="N25" s="59">
        <f>SUM(H25:M25)</f>
        <v>1</v>
      </c>
    </row>
    <row r="26" spans="1:43" s="2" customFormat="1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6"/>
      <c r="M26" s="6"/>
      <c r="N26" s="6"/>
    </row>
    <row r="27" spans="1:43" s="2" customFormat="1" x14ac:dyDescent="0.25">
      <c r="C27" s="27"/>
      <c r="D27" s="27"/>
      <c r="E27" s="27"/>
      <c r="F27" s="27"/>
      <c r="G27" s="27"/>
      <c r="H27" s="27"/>
      <c r="I27" s="27"/>
      <c r="J27" s="27"/>
      <c r="K27" s="27"/>
      <c r="L27" s="6"/>
      <c r="M27" s="6"/>
      <c r="N27" s="6"/>
    </row>
    <row r="28" spans="1:43" s="2" customFormat="1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6"/>
      <c r="M28" s="6"/>
      <c r="N28" s="6"/>
    </row>
    <row r="29" spans="1:43" x14ac:dyDescent="0.25">
      <c r="C29" s="5"/>
      <c r="D29" s="5"/>
      <c r="E29" s="5"/>
      <c r="F29" s="5"/>
      <c r="G29" s="5"/>
      <c r="H29" s="5"/>
      <c r="I29" s="5"/>
      <c r="J29" s="5"/>
      <c r="K29" s="5"/>
    </row>
    <row r="30" spans="1:43" x14ac:dyDescent="0.25">
      <c r="C30" s="5"/>
      <c r="D30" s="5"/>
      <c r="E30" s="5"/>
      <c r="F30" s="5"/>
      <c r="G30" s="5"/>
      <c r="H30" s="5"/>
      <c r="I30" s="5"/>
      <c r="J30" s="5"/>
      <c r="K30" s="5"/>
    </row>
    <row r="31" spans="1:43" x14ac:dyDescent="0.25">
      <c r="C31" s="5"/>
      <c r="D31" s="5"/>
      <c r="E31" s="5"/>
      <c r="F31" s="5"/>
      <c r="G31" s="5"/>
      <c r="H31" s="5"/>
      <c r="I31" s="5"/>
      <c r="J31" s="5"/>
      <c r="K31" s="5"/>
    </row>
    <row r="32" spans="1:43" x14ac:dyDescent="0.25">
      <c r="C32" s="5"/>
      <c r="D32" s="5"/>
      <c r="E32" s="5"/>
      <c r="F32" s="5"/>
      <c r="G32" s="5"/>
      <c r="H32" s="5"/>
      <c r="I32" s="5"/>
      <c r="J32" s="5"/>
      <c r="K32" s="5"/>
    </row>
    <row r="33" spans="3:11" x14ac:dyDescent="0.25">
      <c r="C33" s="5"/>
      <c r="D33" s="5"/>
      <c r="E33" s="5"/>
      <c r="F33" s="5"/>
      <c r="G33" s="5"/>
      <c r="H33" s="5"/>
      <c r="I33" s="5"/>
      <c r="J33" s="5"/>
      <c r="K33" s="5"/>
    </row>
    <row r="34" spans="3:11" x14ac:dyDescent="0.25">
      <c r="C34" s="5"/>
      <c r="D34" s="5"/>
      <c r="E34" s="5"/>
      <c r="F34" s="5"/>
      <c r="G34" s="5"/>
      <c r="H34" s="5"/>
      <c r="I34" s="5"/>
      <c r="J34" s="5"/>
      <c r="K34" s="5"/>
    </row>
    <row r="35" spans="3:11" x14ac:dyDescent="0.25">
      <c r="C35" s="5"/>
      <c r="D35" s="5"/>
      <c r="E35" s="5"/>
      <c r="F35" s="5"/>
      <c r="G35" s="5"/>
      <c r="H35" s="5"/>
      <c r="I35" s="5"/>
      <c r="J35" s="5"/>
      <c r="K35" s="5"/>
    </row>
    <row r="36" spans="3:11" x14ac:dyDescent="0.25">
      <c r="C36" s="5"/>
      <c r="D36" s="5"/>
      <c r="E36" s="5"/>
      <c r="F36" s="5"/>
      <c r="G36" s="5"/>
      <c r="H36" s="5"/>
      <c r="I36" s="5"/>
      <c r="J36" s="5"/>
      <c r="K36" s="5"/>
    </row>
    <row r="37" spans="3:11" x14ac:dyDescent="0.25">
      <c r="C37" s="5"/>
      <c r="D37" s="5"/>
      <c r="E37" s="5"/>
      <c r="F37" s="5"/>
      <c r="G37" s="5"/>
      <c r="H37" s="5"/>
      <c r="I37" s="5"/>
      <c r="J37" s="5"/>
      <c r="K37" s="5"/>
    </row>
    <row r="38" spans="3:11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3:11" x14ac:dyDescent="0.25">
      <c r="C39" s="5"/>
      <c r="D39" s="5"/>
      <c r="E39" s="5"/>
      <c r="F39" s="5"/>
      <c r="G39" s="5"/>
      <c r="H39" s="5"/>
      <c r="I39" s="5"/>
      <c r="J39" s="5"/>
      <c r="K39" s="5"/>
    </row>
    <row r="40" spans="3:11" x14ac:dyDescent="0.25">
      <c r="C40" s="5"/>
      <c r="D40" s="5"/>
      <c r="E40" s="5"/>
      <c r="F40" s="5"/>
      <c r="G40" s="5"/>
      <c r="H40" s="5"/>
      <c r="I40" s="5"/>
      <c r="J40" s="5"/>
      <c r="K40" s="5"/>
    </row>
    <row r="41" spans="3:11" x14ac:dyDescent="0.25">
      <c r="C41" s="5"/>
      <c r="D41" s="5"/>
      <c r="E41" s="5"/>
      <c r="F41" s="5"/>
      <c r="G41" s="5"/>
      <c r="H41" s="5"/>
      <c r="I41" s="5"/>
      <c r="J41" s="5"/>
      <c r="K41" s="5"/>
    </row>
    <row r="42" spans="3:11" x14ac:dyDescent="0.25">
      <c r="C42" s="5"/>
      <c r="D42" s="5"/>
      <c r="E42" s="5"/>
      <c r="F42" s="5"/>
      <c r="G42" s="5"/>
      <c r="H42" s="5"/>
      <c r="I42" s="5"/>
      <c r="J42" s="5"/>
      <c r="K42" s="5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&amp;LBátaszéki Közös Önkormányzati Hivatal&amp;C2021. évi költségvetési terv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4"/>
  <sheetViews>
    <sheetView tabSelected="1" topLeftCell="B1" zoomScaleNormal="100" workbookViewId="0">
      <selection activeCell="X16" sqref="X16"/>
    </sheetView>
  </sheetViews>
  <sheetFormatPr defaultRowHeight="18.75" x14ac:dyDescent="0.3"/>
  <cols>
    <col min="1" max="1" width="26.28515625" style="69" customWidth="1"/>
    <col min="2" max="2" width="12.140625" style="69" bestFit="1" customWidth="1"/>
    <col min="3" max="3" width="9.28515625" style="69" bestFit="1" customWidth="1"/>
    <col min="4" max="4" width="9.28515625" style="69" customWidth="1"/>
    <col min="5" max="6" width="9.28515625" style="69" bestFit="1" customWidth="1"/>
    <col min="7" max="7" width="9.28515625" style="69" customWidth="1"/>
    <col min="8" max="9" width="9.28515625" style="69" bestFit="1" customWidth="1"/>
    <col min="10" max="10" width="9.28515625" style="69" customWidth="1"/>
    <col min="11" max="12" width="9.7109375" style="69" bestFit="1" customWidth="1"/>
    <col min="13" max="13" width="9.85546875" style="69" customWidth="1"/>
    <col min="14" max="18" width="9.28515625" style="69" customWidth="1"/>
    <col min="19" max="23" width="9.5703125" style="69" customWidth="1"/>
    <col min="24" max="25" width="10.5703125" style="69" bestFit="1" customWidth="1"/>
    <col min="26" max="26" width="11.42578125" style="69" customWidth="1"/>
    <col min="27" max="16384" width="9.140625" style="69"/>
  </cols>
  <sheetData>
    <row r="1" spans="1:26" x14ac:dyDescent="0.3">
      <c r="A1" s="70"/>
      <c r="B1" s="183" t="s">
        <v>2</v>
      </c>
      <c r="C1" s="184"/>
      <c r="D1" s="185"/>
      <c r="E1" s="197" t="s">
        <v>3</v>
      </c>
      <c r="F1" s="198"/>
      <c r="G1" s="199"/>
      <c r="H1" s="194" t="s">
        <v>47</v>
      </c>
      <c r="I1" s="195"/>
      <c r="J1" s="196"/>
      <c r="K1" s="191" t="s">
        <v>1</v>
      </c>
      <c r="L1" s="192"/>
      <c r="M1" s="193"/>
      <c r="N1" s="200" t="s">
        <v>18</v>
      </c>
      <c r="O1" s="201"/>
      <c r="P1" s="201"/>
      <c r="Q1" s="202" t="s">
        <v>19</v>
      </c>
      <c r="R1" s="202"/>
      <c r="S1" s="203"/>
      <c r="T1" s="156" t="s">
        <v>152</v>
      </c>
      <c r="U1" s="186" t="s">
        <v>10</v>
      </c>
      <c r="V1" s="186"/>
      <c r="W1" s="187"/>
      <c r="X1" s="188" t="s">
        <v>54</v>
      </c>
      <c r="Y1" s="189"/>
      <c r="Z1" s="190"/>
    </row>
    <row r="2" spans="1:26" x14ac:dyDescent="0.3">
      <c r="A2" s="70"/>
      <c r="B2" s="142">
        <v>2020</v>
      </c>
      <c r="C2" s="142">
        <v>2021</v>
      </c>
      <c r="D2" s="166">
        <v>2022</v>
      </c>
      <c r="E2" s="144">
        <v>2020</v>
      </c>
      <c r="F2" s="144">
        <v>2021</v>
      </c>
      <c r="G2" s="168">
        <v>2022</v>
      </c>
      <c r="H2" s="148">
        <v>2020</v>
      </c>
      <c r="I2" s="148">
        <v>2021</v>
      </c>
      <c r="J2" s="170">
        <v>2022</v>
      </c>
      <c r="K2" s="150">
        <v>2020</v>
      </c>
      <c r="L2" s="150">
        <v>2021</v>
      </c>
      <c r="M2" s="172">
        <v>2022</v>
      </c>
      <c r="N2" s="146">
        <v>2020</v>
      </c>
      <c r="O2" s="146">
        <v>2021</v>
      </c>
      <c r="P2" s="175">
        <v>2022</v>
      </c>
      <c r="Q2" s="152">
        <v>2020</v>
      </c>
      <c r="R2" s="152">
        <v>2021</v>
      </c>
      <c r="S2" s="177">
        <v>2022</v>
      </c>
      <c r="T2" s="157"/>
      <c r="U2" s="154">
        <v>2020</v>
      </c>
      <c r="V2" s="154">
        <v>2021</v>
      </c>
      <c r="W2" s="179">
        <v>2022</v>
      </c>
      <c r="X2" s="71">
        <v>2020</v>
      </c>
      <c r="Y2" s="71">
        <v>2021</v>
      </c>
      <c r="Z2" s="181">
        <v>2022</v>
      </c>
    </row>
    <row r="3" spans="1:26" x14ac:dyDescent="0.3">
      <c r="A3" s="70" t="s">
        <v>148</v>
      </c>
      <c r="B3" s="143">
        <v>880</v>
      </c>
      <c r="C3" s="143">
        <v>900</v>
      </c>
      <c r="D3" s="167">
        <v>2000</v>
      </c>
      <c r="E3" s="145">
        <v>688</v>
      </c>
      <c r="F3" s="145">
        <v>700</v>
      </c>
      <c r="G3" s="169">
        <v>2000</v>
      </c>
      <c r="H3" s="149">
        <v>657</v>
      </c>
      <c r="I3" s="149">
        <v>700</v>
      </c>
      <c r="J3" s="171">
        <v>1500</v>
      </c>
      <c r="K3" s="151">
        <v>28689</v>
      </c>
      <c r="L3" s="151">
        <v>27987</v>
      </c>
      <c r="M3" s="173">
        <v>38706</v>
      </c>
      <c r="N3" s="147">
        <v>6373</v>
      </c>
      <c r="O3" s="147">
        <v>6618</v>
      </c>
      <c r="P3" s="176">
        <v>6124</v>
      </c>
      <c r="Q3" s="153">
        <v>4384</v>
      </c>
      <c r="R3" s="153">
        <v>4552</v>
      </c>
      <c r="S3" s="178">
        <v>5680</v>
      </c>
      <c r="T3" s="158"/>
      <c r="U3" s="155"/>
      <c r="V3" s="155"/>
      <c r="W3" s="180"/>
      <c r="X3" s="159"/>
      <c r="Y3" s="73"/>
      <c r="Z3" s="182"/>
    </row>
    <row r="4" spans="1:26" ht="37.5" x14ac:dyDescent="0.3">
      <c r="A4" s="72" t="s">
        <v>55</v>
      </c>
      <c r="B4" s="143">
        <v>1457</v>
      </c>
      <c r="C4" s="143">
        <v>1711</v>
      </c>
      <c r="D4" s="167"/>
      <c r="E4" s="145">
        <v>1399</v>
      </c>
      <c r="F4" s="145">
        <v>1652</v>
      </c>
      <c r="G4" s="169"/>
      <c r="H4" s="149">
        <v>1396</v>
      </c>
      <c r="I4" s="149">
        <v>1513</v>
      </c>
      <c r="J4" s="171"/>
      <c r="K4" s="151">
        <f>B4+E4+H4</f>
        <v>4252</v>
      </c>
      <c r="L4" s="151">
        <f>C4+F4+I4</f>
        <v>4876</v>
      </c>
      <c r="M4" s="173"/>
      <c r="N4" s="147"/>
      <c r="O4" s="147"/>
      <c r="P4" s="176"/>
      <c r="Q4" s="153"/>
      <c r="R4" s="153"/>
      <c r="S4" s="178"/>
      <c r="T4" s="158"/>
      <c r="U4" s="155"/>
      <c r="V4" s="155"/>
      <c r="W4" s="180"/>
      <c r="X4" s="159"/>
      <c r="Y4" s="73"/>
      <c r="Z4" s="182"/>
    </row>
    <row r="5" spans="1:26" x14ac:dyDescent="0.3">
      <c r="A5" s="70" t="s">
        <v>56</v>
      </c>
      <c r="B5" s="143"/>
      <c r="C5" s="143"/>
      <c r="D5" s="167"/>
      <c r="E5" s="145"/>
      <c r="F5" s="145"/>
      <c r="G5" s="169"/>
      <c r="H5" s="149"/>
      <c r="I5" s="149"/>
      <c r="J5" s="171"/>
      <c r="K5" s="158">
        <v>32941</v>
      </c>
      <c r="L5" s="158">
        <v>32862</v>
      </c>
      <c r="M5" s="174">
        <f>SUBTOTAL(9,M3:M4)</f>
        <v>38706</v>
      </c>
      <c r="N5" s="147"/>
      <c r="O5" s="147"/>
      <c r="P5" s="176"/>
      <c r="Q5" s="153"/>
      <c r="R5" s="153"/>
      <c r="S5" s="178"/>
      <c r="T5" s="158"/>
      <c r="U5" s="155"/>
      <c r="V5" s="155"/>
      <c r="W5" s="180"/>
      <c r="X5" s="159">
        <v>3661</v>
      </c>
      <c r="Y5" s="73"/>
      <c r="Z5" s="182"/>
    </row>
    <row r="6" spans="1:26" x14ac:dyDescent="0.3">
      <c r="A6" s="70" t="s">
        <v>10</v>
      </c>
      <c r="B6" s="143">
        <v>11118</v>
      </c>
      <c r="C6" s="143">
        <v>11361</v>
      </c>
      <c r="D6" s="167">
        <v>11286</v>
      </c>
      <c r="E6" s="145">
        <v>10845</v>
      </c>
      <c r="F6" s="145">
        <v>11077</v>
      </c>
      <c r="G6" s="169">
        <v>11286</v>
      </c>
      <c r="H6" s="149">
        <v>10845</v>
      </c>
      <c r="I6" s="149">
        <v>11077</v>
      </c>
      <c r="J6" s="171">
        <v>10721</v>
      </c>
      <c r="K6" s="151">
        <v>111779</v>
      </c>
      <c r="L6" s="151">
        <v>116281</v>
      </c>
      <c r="M6" s="173">
        <v>115058</v>
      </c>
      <c r="N6" s="147"/>
      <c r="O6" s="147"/>
      <c r="P6" s="176"/>
      <c r="Q6" s="153"/>
      <c r="R6" s="153"/>
      <c r="S6" s="178"/>
      <c r="T6" s="158"/>
      <c r="U6" s="155"/>
      <c r="V6" s="155"/>
      <c r="W6" s="180"/>
      <c r="X6" s="159"/>
      <c r="Y6" s="73"/>
      <c r="Z6" s="182"/>
    </row>
    <row r="7" spans="1:26" x14ac:dyDescent="0.3">
      <c r="A7" s="70" t="s">
        <v>153</v>
      </c>
      <c r="B7" s="143"/>
      <c r="C7" s="143"/>
      <c r="D7" s="167"/>
      <c r="E7" s="145"/>
      <c r="F7" s="145"/>
      <c r="G7" s="169"/>
      <c r="H7" s="149"/>
      <c r="I7" s="149"/>
      <c r="J7" s="171"/>
      <c r="K7" s="151"/>
      <c r="L7" s="151"/>
      <c r="M7" s="173">
        <v>3147</v>
      </c>
      <c r="N7" s="147"/>
      <c r="O7" s="147"/>
      <c r="P7" s="176"/>
      <c r="Q7" s="153"/>
      <c r="R7" s="153"/>
      <c r="S7" s="178"/>
      <c r="T7" s="158"/>
      <c r="U7" s="155"/>
      <c r="V7" s="155"/>
      <c r="W7" s="180"/>
      <c r="X7" s="159"/>
      <c r="Y7" s="73"/>
      <c r="Z7" s="182"/>
    </row>
    <row r="8" spans="1:26" x14ac:dyDescent="0.3">
      <c r="A8" s="70" t="s">
        <v>154</v>
      </c>
      <c r="B8" s="143"/>
      <c r="C8" s="143"/>
      <c r="D8" s="167">
        <v>48</v>
      </c>
      <c r="E8" s="145"/>
      <c r="F8" s="145"/>
      <c r="G8" s="169">
        <v>46</v>
      </c>
      <c r="H8" s="149"/>
      <c r="I8" s="149"/>
      <c r="J8" s="171">
        <v>46</v>
      </c>
      <c r="K8" s="151"/>
      <c r="L8" s="151"/>
      <c r="M8" s="173">
        <v>365</v>
      </c>
      <c r="N8" s="147"/>
      <c r="O8" s="147"/>
      <c r="P8" s="176"/>
      <c r="Q8" s="153"/>
      <c r="R8" s="153"/>
      <c r="S8" s="178"/>
      <c r="T8" s="158"/>
      <c r="U8" s="155"/>
      <c r="V8" s="155"/>
      <c r="W8" s="180"/>
      <c r="X8" s="159"/>
      <c r="Y8" s="73"/>
      <c r="Z8" s="182"/>
    </row>
    <row r="9" spans="1:26" x14ac:dyDescent="0.3">
      <c r="A9" s="70"/>
      <c r="B9" s="143"/>
      <c r="C9" s="143"/>
      <c r="D9" s="167"/>
      <c r="E9" s="145"/>
      <c r="F9" s="145"/>
      <c r="G9" s="169"/>
      <c r="H9" s="149"/>
      <c r="I9" s="149"/>
      <c r="J9" s="171"/>
      <c r="K9" s="151"/>
      <c r="L9" s="151"/>
      <c r="M9" s="173"/>
      <c r="N9" s="147"/>
      <c r="O9" s="147"/>
      <c r="P9" s="176"/>
      <c r="Q9" s="153"/>
      <c r="R9" s="153"/>
      <c r="S9" s="178"/>
      <c r="T9" s="158"/>
      <c r="U9" s="155"/>
      <c r="V9" s="155"/>
      <c r="W9" s="180"/>
      <c r="X9" s="159"/>
      <c r="Y9" s="73"/>
      <c r="Z9" s="182"/>
    </row>
    <row r="10" spans="1:26" x14ac:dyDescent="0.3">
      <c r="A10" s="71" t="s">
        <v>149</v>
      </c>
      <c r="B10" s="143">
        <f>B3+B4+B5+B6</f>
        <v>13455</v>
      </c>
      <c r="C10" s="143"/>
      <c r="D10" s="167"/>
      <c r="E10" s="145">
        <f>E3+E4+E5+E6</f>
        <v>12932</v>
      </c>
      <c r="F10" s="145"/>
      <c r="G10" s="169"/>
      <c r="H10" s="149">
        <f>H3+H4+H5+H6</f>
        <v>12898</v>
      </c>
      <c r="I10" s="149"/>
      <c r="J10" s="171"/>
      <c r="K10" s="151">
        <f>K3+K4+K6</f>
        <v>144720</v>
      </c>
      <c r="L10" s="151"/>
      <c r="M10" s="173"/>
      <c r="N10" s="147">
        <f>N3+N4+N5+N6</f>
        <v>6373</v>
      </c>
      <c r="O10" s="147"/>
      <c r="P10" s="176"/>
      <c r="Q10" s="153">
        <f>Q3+Q4+Q5+Q6</f>
        <v>4384</v>
      </c>
      <c r="R10" s="153"/>
      <c r="S10" s="178"/>
      <c r="T10" s="158">
        <f>SUM(B10:S10)</f>
        <v>194762</v>
      </c>
      <c r="U10" s="155">
        <v>148399</v>
      </c>
      <c r="V10" s="155"/>
      <c r="W10" s="180"/>
      <c r="X10" s="73">
        <v>194172</v>
      </c>
      <c r="Y10" s="73">
        <v>0</v>
      </c>
      <c r="Z10" s="182">
        <v>0</v>
      </c>
    </row>
    <row r="11" spans="1:26" x14ac:dyDescent="0.3">
      <c r="A11" s="71" t="s">
        <v>150</v>
      </c>
      <c r="B11" s="143"/>
      <c r="C11" s="143">
        <f>C3+C4+C5+C6</f>
        <v>13972</v>
      </c>
      <c r="D11" s="167"/>
      <c r="E11" s="145"/>
      <c r="F11" s="145">
        <f>F3+F4+F5+F6</f>
        <v>13429</v>
      </c>
      <c r="G11" s="169"/>
      <c r="H11" s="149"/>
      <c r="I11" s="149">
        <f>I3+I4+I5+I6</f>
        <v>13290</v>
      </c>
      <c r="J11" s="171"/>
      <c r="K11" s="151"/>
      <c r="L11" s="151">
        <f>L3+L4+L6</f>
        <v>149144</v>
      </c>
      <c r="M11" s="173"/>
      <c r="N11" s="147"/>
      <c r="O11" s="147">
        <f>O3+O4+O5+O6</f>
        <v>6618</v>
      </c>
      <c r="P11" s="176"/>
      <c r="Q11" s="153"/>
      <c r="R11" s="153">
        <f>R3+R4+R5+R6</f>
        <v>4552</v>
      </c>
      <c r="S11" s="178"/>
      <c r="T11" s="158">
        <f t="shared" ref="T11:T12" si="0">SUM(B11:S11)</f>
        <v>201005</v>
      </c>
      <c r="U11" s="155"/>
      <c r="V11" s="155">
        <v>150261</v>
      </c>
      <c r="W11" s="180"/>
      <c r="X11" s="159"/>
      <c r="Y11" s="73">
        <v>200414</v>
      </c>
      <c r="Z11" s="182"/>
    </row>
    <row r="12" spans="1:26" x14ac:dyDescent="0.3">
      <c r="A12" s="71" t="s">
        <v>151</v>
      </c>
      <c r="B12" s="143"/>
      <c r="C12" s="143"/>
      <c r="D12" s="167">
        <f>D3+D4+D5+D6+D7+D8</f>
        <v>13334</v>
      </c>
      <c r="E12" s="145"/>
      <c r="F12" s="145"/>
      <c r="G12" s="169">
        <f>G3+G4+G5+G6+G7+G8</f>
        <v>13332</v>
      </c>
      <c r="H12" s="149"/>
      <c r="I12" s="149"/>
      <c r="J12" s="171">
        <f>J3+J4+J5+J6+J7+J8</f>
        <v>12267</v>
      </c>
      <c r="K12" s="151"/>
      <c r="L12" s="151"/>
      <c r="M12" s="173">
        <f>M3+M4+M6+M7+M8</f>
        <v>157276</v>
      </c>
      <c r="N12" s="147"/>
      <c r="O12" s="147"/>
      <c r="P12" s="176">
        <f>P3+P4+P5+P6</f>
        <v>6124</v>
      </c>
      <c r="Q12" s="153"/>
      <c r="R12" s="153"/>
      <c r="S12" s="178">
        <f>S3+S4+S5+S6</f>
        <v>5680</v>
      </c>
      <c r="T12" s="158">
        <f t="shared" si="0"/>
        <v>208013</v>
      </c>
      <c r="U12" s="155"/>
      <c r="V12" s="155"/>
      <c r="W12" s="180">
        <v>148351</v>
      </c>
      <c r="X12" s="159"/>
      <c r="Y12" s="73"/>
      <c r="Z12" s="182">
        <v>208013</v>
      </c>
    </row>
    <row r="13" spans="1:26" x14ac:dyDescent="0.3"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>
        <f>T12+Z3</f>
        <v>208013</v>
      </c>
    </row>
    <row r="14" spans="1:26" x14ac:dyDescent="0.3"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</sheetData>
  <autoFilter ref="X2:Z3">
    <filterColumn colId="2">
      <colorFilter dxfId="0" cellColor="0"/>
    </filterColumn>
  </autoFilter>
  <mergeCells count="8">
    <mergeCell ref="B1:D1"/>
    <mergeCell ref="U1:W1"/>
    <mergeCell ref="X1:Z1"/>
    <mergeCell ref="K1:M1"/>
    <mergeCell ref="H1:J1"/>
    <mergeCell ref="E1:G1"/>
    <mergeCell ref="N1:P1"/>
    <mergeCell ref="Q1:S1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Költségvetés</vt:lpstr>
      <vt:lpstr>1.mell.Kiadások</vt:lpstr>
      <vt:lpstr>2.mell.Bevételek</vt:lpstr>
      <vt:lpstr>2020 2022 összehasonlítás</vt:lpstr>
      <vt:lpstr>'1.mell.Kiadások'!Nyomtatási_terület</vt:lpstr>
      <vt:lpstr>'2.mell.Bevételek'!Nyomtatási_terület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Windows-felhasználó</cp:lastModifiedBy>
  <cp:lastPrinted>2022-01-24T11:43:45Z</cp:lastPrinted>
  <dcterms:created xsi:type="dcterms:W3CDTF">2014-11-10T08:15:58Z</dcterms:created>
  <dcterms:modified xsi:type="dcterms:W3CDTF">2022-01-24T11:43:49Z</dcterms:modified>
</cp:coreProperties>
</file>