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Testulet\előterjesztések\2022\2022.06.22\130.sz.et. étkezési térítési díjak változtatása\"/>
    </mc:Choice>
  </mc:AlternateContent>
  <bookViews>
    <workbookView xWindow="0" yWindow="0" windowWidth="28800" windowHeight="12330" activeTab="2"/>
  </bookViews>
  <sheets>
    <sheet name="átlagárak" sheetId="15" r:id="rId1"/>
    <sheet name="korcsoportos" sheetId="16" r:id="rId2"/>
    <sheet name="javaslat" sheetId="17" r:id="rId3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2" i="15" l="1"/>
  <c r="D91" i="15"/>
  <c r="D90" i="15"/>
  <c r="D89" i="15"/>
  <c r="D88" i="15"/>
  <c r="D87" i="15"/>
  <c r="D86" i="15"/>
  <c r="D85" i="15"/>
  <c r="D84" i="15"/>
  <c r="D83" i="15"/>
  <c r="D82" i="15"/>
  <c r="D81" i="15"/>
  <c r="D80" i="15"/>
  <c r="D79" i="15"/>
  <c r="D78" i="15"/>
  <c r="D77" i="15"/>
  <c r="D76" i="15"/>
  <c r="D75" i="15"/>
  <c r="D74" i="15"/>
  <c r="D72" i="15"/>
  <c r="D73" i="15"/>
  <c r="C12" i="15"/>
  <c r="B14" i="15" s="1"/>
  <c r="I8" i="17" l="1"/>
  <c r="F8" i="17"/>
  <c r="I7" i="17"/>
  <c r="I6" i="17"/>
  <c r="I5" i="17"/>
  <c r="I4" i="17"/>
  <c r="I3" i="17"/>
  <c r="M23" i="16" l="1"/>
  <c r="J23" i="16"/>
  <c r="G23" i="16"/>
  <c r="D23" i="16"/>
  <c r="M22" i="16"/>
  <c r="J22" i="16"/>
  <c r="G22" i="16"/>
  <c r="D22" i="16"/>
  <c r="M21" i="16"/>
  <c r="J21" i="16"/>
  <c r="G21" i="16"/>
  <c r="D21" i="16"/>
  <c r="M20" i="16"/>
  <c r="J20" i="16"/>
  <c r="G20" i="16"/>
  <c r="D20" i="16"/>
  <c r="M19" i="16"/>
  <c r="J19" i="16"/>
  <c r="G19" i="16"/>
  <c r="D19" i="16"/>
  <c r="M18" i="16"/>
  <c r="J18" i="16"/>
  <c r="G18" i="16"/>
  <c r="D18" i="16"/>
  <c r="M17" i="16"/>
  <c r="J17" i="16"/>
  <c r="G17" i="16"/>
  <c r="D17" i="16"/>
  <c r="M16" i="16"/>
  <c r="J16" i="16"/>
  <c r="G16" i="16"/>
  <c r="D16" i="16"/>
  <c r="M15" i="16"/>
  <c r="J15" i="16"/>
  <c r="G15" i="16"/>
  <c r="D15" i="16"/>
  <c r="M14" i="16"/>
  <c r="J14" i="16"/>
  <c r="G14" i="16"/>
  <c r="D14" i="16"/>
  <c r="M13" i="16"/>
  <c r="J13" i="16"/>
  <c r="G13" i="16"/>
  <c r="D13" i="16"/>
  <c r="M12" i="16"/>
  <c r="J12" i="16"/>
  <c r="G12" i="16"/>
  <c r="D12" i="16"/>
  <c r="M11" i="16"/>
  <c r="J11" i="16"/>
  <c r="G11" i="16"/>
  <c r="D11" i="16"/>
  <c r="M10" i="16"/>
  <c r="J10" i="16"/>
  <c r="G10" i="16"/>
  <c r="D10" i="16"/>
  <c r="M9" i="16"/>
  <c r="J9" i="16"/>
  <c r="G9" i="16"/>
  <c r="D9" i="16"/>
  <c r="M8" i="16"/>
  <c r="J8" i="16"/>
  <c r="G8" i="16"/>
  <c r="D8" i="16"/>
  <c r="M7" i="16"/>
  <c r="J7" i="16"/>
  <c r="G7" i="16"/>
  <c r="D7" i="16"/>
  <c r="M6" i="16"/>
  <c r="J6" i="16"/>
  <c r="G6" i="16"/>
  <c r="D6" i="16"/>
  <c r="M5" i="16"/>
  <c r="M24" i="16" s="1"/>
  <c r="J5" i="16"/>
  <c r="G5" i="16"/>
  <c r="D5" i="16"/>
  <c r="D278" i="15"/>
  <c r="C274" i="15"/>
  <c r="B275" i="15" s="1"/>
  <c r="B274" i="15"/>
  <c r="D273" i="15"/>
  <c r="D272" i="15"/>
  <c r="D271" i="15"/>
  <c r="C266" i="15"/>
  <c r="B268" i="15" s="1"/>
  <c r="B266" i="15"/>
  <c r="D265" i="15"/>
  <c r="D264" i="15"/>
  <c r="D263" i="15"/>
  <c r="C258" i="15"/>
  <c r="B260" i="15" s="1"/>
  <c r="B258" i="15"/>
  <c r="D257" i="15"/>
  <c r="D256" i="15"/>
  <c r="D255" i="15"/>
  <c r="D254" i="15"/>
  <c r="D253" i="15"/>
  <c r="D252" i="15"/>
  <c r="D251" i="15"/>
  <c r="D250" i="15"/>
  <c r="D249" i="15"/>
  <c r="D248" i="15"/>
  <c r="D247" i="15"/>
  <c r="D246" i="15"/>
  <c r="D245" i="15"/>
  <c r="D244" i="15"/>
  <c r="D243" i="15"/>
  <c r="D242" i="15"/>
  <c r="D241" i="15"/>
  <c r="D240" i="15"/>
  <c r="D239" i="15"/>
  <c r="D238" i="15"/>
  <c r="C234" i="15"/>
  <c r="B235" i="15" s="1"/>
  <c r="B234" i="15"/>
  <c r="D233" i="15"/>
  <c r="D232" i="15"/>
  <c r="D231" i="15"/>
  <c r="D230" i="15"/>
  <c r="D229" i="15"/>
  <c r="D228" i="15"/>
  <c r="D227" i="15"/>
  <c r="D226" i="15"/>
  <c r="D225" i="15"/>
  <c r="D224" i="15"/>
  <c r="D223" i="15"/>
  <c r="D222" i="15"/>
  <c r="D221" i="15"/>
  <c r="D220" i="15"/>
  <c r="D219" i="15"/>
  <c r="C214" i="15"/>
  <c r="B216" i="15" s="1"/>
  <c r="B214" i="15"/>
  <c r="D213" i="15"/>
  <c r="D212" i="15"/>
  <c r="D211" i="15"/>
  <c r="D210" i="15"/>
  <c r="D209" i="15"/>
  <c r="D208" i="15"/>
  <c r="D207" i="15"/>
  <c r="C202" i="15"/>
  <c r="B204" i="15" s="1"/>
  <c r="B202" i="15"/>
  <c r="D201" i="15"/>
  <c r="D200" i="15"/>
  <c r="D199" i="15"/>
  <c r="D198" i="15"/>
  <c r="C193" i="15"/>
  <c r="B195" i="15" s="1"/>
  <c r="B193" i="15"/>
  <c r="D192" i="15"/>
  <c r="D191" i="15"/>
  <c r="C186" i="15"/>
  <c r="B188" i="15" s="1"/>
  <c r="B186" i="15"/>
  <c r="D185" i="15"/>
  <c r="D184" i="15"/>
  <c r="D183" i="15"/>
  <c r="D182" i="15"/>
  <c r="C178" i="15"/>
  <c r="B179" i="15" s="1"/>
  <c r="B178" i="15"/>
  <c r="D177" i="15"/>
  <c r="D176" i="15"/>
  <c r="D175" i="15"/>
  <c r="D174" i="15"/>
  <c r="C169" i="15"/>
  <c r="B171" i="15" s="1"/>
  <c r="B169" i="15"/>
  <c r="D168" i="15"/>
  <c r="D167" i="15"/>
  <c r="D166" i="15"/>
  <c r="B161" i="15"/>
  <c r="C151" i="15"/>
  <c r="B152" i="15" s="1"/>
  <c r="B151" i="15"/>
  <c r="D150" i="15"/>
  <c r="D149" i="15"/>
  <c r="D148" i="15"/>
  <c r="D147" i="15"/>
  <c r="D146" i="15"/>
  <c r="D145" i="15"/>
  <c r="F144" i="15"/>
  <c r="D144" i="15"/>
  <c r="D143" i="15"/>
  <c r="D142" i="15"/>
  <c r="D141" i="15"/>
  <c r="D140" i="15"/>
  <c r="D139" i="15"/>
  <c r="D138" i="15"/>
  <c r="D137" i="15"/>
  <c r="D136" i="15"/>
  <c r="D135" i="15"/>
  <c r="D134" i="15"/>
  <c r="D133" i="15"/>
  <c r="D132" i="15"/>
  <c r="D131" i="15"/>
  <c r="D130" i="15"/>
  <c r="D129" i="15"/>
  <c r="D128" i="15"/>
  <c r="D127" i="15"/>
  <c r="D126" i="15"/>
  <c r="D125" i="15"/>
  <c r="D124" i="15"/>
  <c r="D123" i="15"/>
  <c r="D122" i="15"/>
  <c r="D121" i="15"/>
  <c r="D120" i="15"/>
  <c r="D119" i="15"/>
  <c r="D118" i="15"/>
  <c r="D117" i="15"/>
  <c r="D116" i="15"/>
  <c r="D115" i="15"/>
  <c r="D114" i="15"/>
  <c r="C109" i="15"/>
  <c r="B111" i="15" s="1"/>
  <c r="B109" i="15"/>
  <c r="D108" i="15"/>
  <c r="D107" i="15"/>
  <c r="D106" i="15"/>
  <c r="D105" i="15"/>
  <c r="C101" i="15"/>
  <c r="B103" i="15" s="1"/>
  <c r="B101" i="15"/>
  <c r="D100" i="15"/>
  <c r="D99" i="15"/>
  <c r="D98" i="15"/>
  <c r="C93" i="15"/>
  <c r="B95" i="15" s="1"/>
  <c r="B93" i="15"/>
  <c r="D93" i="15"/>
  <c r="C67" i="15"/>
  <c r="B69" i="15" s="1"/>
  <c r="B67" i="15"/>
  <c r="D66" i="15"/>
  <c r="D65" i="15"/>
  <c r="D64" i="15"/>
  <c r="D63" i="15"/>
  <c r="D62" i="15"/>
  <c r="D61" i="15"/>
  <c r="D60" i="15"/>
  <c r="D59" i="15"/>
  <c r="D58" i="15"/>
  <c r="D57" i="15"/>
  <c r="D56" i="15"/>
  <c r="D55" i="15"/>
  <c r="D54" i="15"/>
  <c r="D53" i="15"/>
  <c r="D52" i="15"/>
  <c r="D51" i="15"/>
  <c r="D50" i="15"/>
  <c r="C45" i="15"/>
  <c r="B47" i="15" s="1"/>
  <c r="B45" i="15"/>
  <c r="D44" i="15"/>
  <c r="D43" i="15"/>
  <c r="D42" i="15"/>
  <c r="C37" i="15"/>
  <c r="B39" i="15" s="1"/>
  <c r="B37" i="15"/>
  <c r="D36" i="15"/>
  <c r="D35" i="15"/>
  <c r="D34" i="15"/>
  <c r="C29" i="15"/>
  <c r="B31" i="15" s="1"/>
  <c r="B29" i="15"/>
  <c r="D28" i="15"/>
  <c r="D27" i="15"/>
  <c r="D26" i="15"/>
  <c r="D25" i="15"/>
  <c r="D24" i="15"/>
  <c r="D23" i="15"/>
  <c r="D22" i="15"/>
  <c r="D21" i="15"/>
  <c r="D20" i="15"/>
  <c r="D19" i="15"/>
  <c r="D18" i="15"/>
  <c r="B12" i="15"/>
  <c r="D11" i="15"/>
  <c r="D10" i="15"/>
  <c r="D9" i="15"/>
  <c r="D8" i="15"/>
  <c r="D7" i="15"/>
  <c r="D6" i="15"/>
  <c r="D5" i="15"/>
  <c r="D4" i="15"/>
  <c r="J24" i="16" l="1"/>
  <c r="G24" i="16"/>
  <c r="D24" i="16"/>
  <c r="C95" i="15"/>
  <c r="D109" i="15"/>
  <c r="C111" i="15" s="1"/>
  <c r="D258" i="15"/>
  <c r="C260" i="15" s="1"/>
  <c r="D37" i="15"/>
  <c r="C39" i="15" s="1"/>
  <c r="D101" i="15"/>
  <c r="C103" i="15" s="1"/>
  <c r="D45" i="15"/>
  <c r="D169" i="15"/>
  <c r="C171" i="15" s="1"/>
  <c r="D178" i="15"/>
  <c r="C179" i="15" s="1"/>
  <c r="D193" i="15"/>
  <c r="C195" i="15" s="1"/>
  <c r="C47" i="15"/>
  <c r="D151" i="15"/>
  <c r="D202" i="15"/>
  <c r="C204" i="15" s="1"/>
  <c r="D214" i="15"/>
  <c r="C216" i="15" s="1"/>
  <c r="D67" i="15"/>
  <c r="C69" i="15" s="1"/>
  <c r="D186" i="15"/>
  <c r="C188" i="15" s="1"/>
  <c r="D266" i="15"/>
  <c r="C268" i="15" s="1"/>
  <c r="D274" i="15"/>
  <c r="C275" i="15" s="1"/>
  <c r="D12" i="15"/>
  <c r="C14" i="15" s="1"/>
  <c r="D29" i="15"/>
  <c r="C31" i="15" s="1"/>
  <c r="D234" i="15"/>
  <c r="C235" i="15" s="1"/>
  <c r="C152" i="15" l="1"/>
  <c r="C155" i="15" s="1"/>
  <c r="B155" i="15"/>
</calcChain>
</file>

<file path=xl/sharedStrings.xml><?xml version="1.0" encoding="utf-8"?>
<sst xmlns="http://schemas.openxmlformats.org/spreadsheetml/2006/main" count="303" uniqueCount="254">
  <si>
    <t>2022 évi Nyersanyag norma számítás</t>
  </si>
  <si>
    <t xml:space="preserve"> hús (baromfi, sertés, marha)</t>
  </si>
  <si>
    <t xml:space="preserve"> belsőség, belsőségkészítmény</t>
  </si>
  <si>
    <t>mennyiség</t>
  </si>
  <si>
    <t>egység ár</t>
  </si>
  <si>
    <t>érték</t>
  </si>
  <si>
    <t>csirke comb</t>
  </si>
  <si>
    <t xml:space="preserve">csirkemáj </t>
  </si>
  <si>
    <t>csirkezúza</t>
  </si>
  <si>
    <t>csirke mell</t>
  </si>
  <si>
    <t>sertés máj</t>
  </si>
  <si>
    <t>csirke mell filé</t>
  </si>
  <si>
    <t>összesen</t>
  </si>
  <si>
    <t>csirke szárny</t>
  </si>
  <si>
    <t>sertéscomb</t>
  </si>
  <si>
    <t>átlag ár</t>
  </si>
  <si>
    <t>sertéslapocka</t>
  </si>
  <si>
    <t>sertéskaraj</t>
  </si>
  <si>
    <t xml:space="preserve"> tej, savanyított tejtermék (kefir, joghurt, aludttej)</t>
  </si>
  <si>
    <t>marhalapocka</t>
  </si>
  <si>
    <t>tej</t>
  </si>
  <si>
    <t>joghurt</t>
  </si>
  <si>
    <t>poharas tej</t>
  </si>
  <si>
    <t>poharas kakaó</t>
  </si>
  <si>
    <t xml:space="preserve"> húskészítmény, húskészítmény-konzerv</t>
  </si>
  <si>
    <t xml:space="preserve"> tejtermékek (sajt, túró)</t>
  </si>
  <si>
    <t>paprikás szalámi</t>
  </si>
  <si>
    <t>trapista sajt</t>
  </si>
  <si>
    <t>párizsi</t>
  </si>
  <si>
    <t>vödrös satkrém</t>
  </si>
  <si>
    <t>pizzasonka</t>
  </si>
  <si>
    <t>kockasajt</t>
  </si>
  <si>
    <t>sütőkolbász</t>
  </si>
  <si>
    <t>túró</t>
  </si>
  <si>
    <t>hurka</t>
  </si>
  <si>
    <t>füstölr főtt tarja</t>
  </si>
  <si>
    <t>debreceni</t>
  </si>
  <si>
    <t>füstölt kolbász</t>
  </si>
  <si>
    <t>kenőmájas</t>
  </si>
  <si>
    <t xml:space="preserve"> egyéb tejkészítmény (tejföl, tejszín)</t>
  </si>
  <si>
    <t>virsli</t>
  </si>
  <si>
    <t>tejföl</t>
  </si>
  <si>
    <t>tejszin</t>
  </si>
  <si>
    <t xml:space="preserve"> főzőzsiradék (sertészsír, baromfizsír, olaj, főzőmargarin)</t>
  </si>
  <si>
    <t>étolaj</t>
  </si>
  <si>
    <t xml:space="preserve"> kenőzsiradék (margarin, vaj, vajkrém)</t>
  </si>
  <si>
    <t>zsír</t>
  </si>
  <si>
    <t>margarin ráma</t>
  </si>
  <si>
    <t>ráma profi</t>
  </si>
  <si>
    <t xml:space="preserve"> delma light</t>
  </si>
  <si>
    <t>margarin delma</t>
  </si>
  <si>
    <t>vaj</t>
  </si>
  <si>
    <t xml:space="preserve"> cukor, méz</t>
  </si>
  <si>
    <t>cukor</t>
  </si>
  <si>
    <t>porcukor</t>
  </si>
  <si>
    <t xml:space="preserve"> cereáliák (liszt, rizs,  gabonapelyhek, egyéb
 gabonakészítmények)</t>
  </si>
  <si>
    <t>méz</t>
  </si>
  <si>
    <t>liszt</t>
  </si>
  <si>
    <t>rizs</t>
  </si>
  <si>
    <t>búzadara</t>
  </si>
  <si>
    <t>müzli szelet</t>
  </si>
  <si>
    <t xml:space="preserve"> kenyérfélék, péksütemények</t>
  </si>
  <si>
    <t>szeámmag</t>
  </si>
  <si>
    <t>kenyér tk</t>
  </si>
  <si>
    <t>kenyér</t>
  </si>
  <si>
    <t>teljeskiörlésű zsemle</t>
  </si>
  <si>
    <t>magos zsemle</t>
  </si>
  <si>
    <t>kifli</t>
  </si>
  <si>
    <t xml:space="preserve"> száraztészta</t>
  </si>
  <si>
    <t>sajtos kifli</t>
  </si>
  <si>
    <t xml:space="preserve"> gyufametélt lédig,vagy azzal egyenértékű</t>
  </si>
  <si>
    <t>olasz kifli</t>
  </si>
  <si>
    <t xml:space="preserve"> kiskagyló lédig,vagy azzal egyenértékű</t>
  </si>
  <si>
    <t>teljes kiörlésű kifli</t>
  </si>
  <si>
    <t xml:space="preserve"> hosszúmetélt lédig,vagy azzal egyenértékű</t>
  </si>
  <si>
    <t>perec</t>
  </si>
  <si>
    <t xml:space="preserve"> csipetke lédig,vagy azzal egyenértékű</t>
  </si>
  <si>
    <t>teljes kiörlésűdiákrúd</t>
  </si>
  <si>
    <t>csipet lédig,vagy azzal egyenértékű</t>
  </si>
  <si>
    <t>zsemle</t>
  </si>
  <si>
    <t>ABC lédig,vagy azzal egyenértékű</t>
  </si>
  <si>
    <t>teljeskiötléső foszlós</t>
  </si>
  <si>
    <t xml:space="preserve"> cérnametélt lédig,vagy azzal egyenértékű</t>
  </si>
  <si>
    <t>tk. Pogi</t>
  </si>
  <si>
    <t xml:space="preserve"> kiskocka lédig,vagy azzal egyenértékű</t>
  </si>
  <si>
    <t>eperlevél lédig,vagy azzal egyenértékű</t>
  </si>
  <si>
    <t>pogi</t>
  </si>
  <si>
    <t xml:space="preserve"> spagetti lédig,vagy azzal egyenértékű</t>
  </si>
  <si>
    <t>virág kalács</t>
  </si>
  <si>
    <t xml:space="preserve"> olaszcsavart ,vagy azzal egyenértékű</t>
  </si>
  <si>
    <t>fatörzs</t>
  </si>
  <si>
    <t xml:space="preserve"> copfocska,vagy azzal egyenértékű</t>
  </si>
  <si>
    <t xml:space="preserve"> fodros nagykocka,vagy azzal egyenértékű</t>
  </si>
  <si>
    <t xml:space="preserve"> tarhonya,vagy azzal egyenértékű</t>
  </si>
  <si>
    <t xml:space="preserve"> tésztarizs,vagy azzal egyenértékű</t>
  </si>
  <si>
    <t xml:space="preserve"> zöldségfélék (friss, mirelit, konzerv, szárított)</t>
  </si>
  <si>
    <t>sárgarépa</t>
  </si>
  <si>
    <t>zöldség</t>
  </si>
  <si>
    <t xml:space="preserve"> gyümölcsök (friss, mirelit, befőtt, kompót, aszalt)</t>
  </si>
  <si>
    <t>fejeskáposzta</t>
  </si>
  <si>
    <t>Befőttek felezett őszibarack 2650g</t>
  </si>
  <si>
    <t>kelkáposzta</t>
  </si>
  <si>
    <t>Befőttek darabolt ananász 2650g</t>
  </si>
  <si>
    <t>zöldpaprika</t>
  </si>
  <si>
    <t>pardicsom</t>
  </si>
  <si>
    <t>meggy</t>
  </si>
  <si>
    <t>uborka</t>
  </si>
  <si>
    <t xml:space="preserve">alma </t>
  </si>
  <si>
    <t>leveszöldség</t>
  </si>
  <si>
    <t>banán</t>
  </si>
  <si>
    <t>sárgarépa mir</t>
  </si>
  <si>
    <t>mandarin</t>
  </si>
  <si>
    <t>petrezselyem mir.</t>
  </si>
  <si>
    <t>narancs</t>
  </si>
  <si>
    <t>zöldborsó mir.</t>
  </si>
  <si>
    <t>barack</t>
  </si>
  <si>
    <t>karfiol mir</t>
  </si>
  <si>
    <t>sárgadinnye</t>
  </si>
  <si>
    <t>karalábé mir.</t>
  </si>
  <si>
    <t>görögdinnye</t>
  </si>
  <si>
    <t>kukorica mir.</t>
  </si>
  <si>
    <t>cseresznye</t>
  </si>
  <si>
    <t>fejtett bab mir.</t>
  </si>
  <si>
    <t>szölő</t>
  </si>
  <si>
    <t>zöldbab mir.</t>
  </si>
  <si>
    <t>körte</t>
  </si>
  <si>
    <t>tők mir</t>
  </si>
  <si>
    <t>szilva</t>
  </si>
  <si>
    <t>mexikói</t>
  </si>
  <si>
    <t>alma mir</t>
  </si>
  <si>
    <t>francia saláta alap</t>
  </si>
  <si>
    <t>földieper mir</t>
  </si>
  <si>
    <t>zeller mir</t>
  </si>
  <si>
    <t>meggy mir</t>
  </si>
  <si>
    <t>savanyúkáposzta</t>
  </si>
  <si>
    <t>szilva mirelit</t>
  </si>
  <si>
    <t>erdei gyüm</t>
  </si>
  <si>
    <t xml:space="preserve"> rostos üdítő</t>
  </si>
  <si>
    <t>almalé</t>
  </si>
  <si>
    <t xml:space="preserve"> száraz hüvelyes</t>
  </si>
  <si>
    <t>narancslé</t>
  </si>
  <si>
    <t>száraz bab</t>
  </si>
  <si>
    <t>öszibaracklé</t>
  </si>
  <si>
    <t>lencse</t>
  </si>
  <si>
    <t>sárgaborsó</t>
  </si>
  <si>
    <t xml:space="preserve"> lekvár</t>
  </si>
  <si>
    <t>Lekvár barack 5/1</t>
  </si>
  <si>
    <t xml:space="preserve"> olajos mag</t>
  </si>
  <si>
    <t>Eperdzsem /sütésálló  5,5kg Hügli vagy azzal egyenértékű</t>
  </si>
  <si>
    <t>tök mag</t>
  </si>
  <si>
    <t>Áfonyadzsem sütésálló 5,5 kg hügli vagy azzal egyenértékű</t>
  </si>
  <si>
    <t>mák</t>
  </si>
  <si>
    <t>dió</t>
  </si>
  <si>
    <t>Egyéb anyagok</t>
  </si>
  <si>
    <t>Pudingpor Vaniliás hügli 5kg,vagy azzal egyenértékű</t>
  </si>
  <si>
    <t>kolozsvári szalonna</t>
  </si>
  <si>
    <t>Pudingpor Eper hügli 1,5kg,vagy azzal egyenértékű</t>
  </si>
  <si>
    <t>Burgonyapüré por hügli 8 kg,vagy azzal egyenértékű</t>
  </si>
  <si>
    <t>burgonya</t>
  </si>
  <si>
    <t>Tyúk erőleves por hügli 11kg,vagy azzal egyenértékű</t>
  </si>
  <si>
    <t xml:space="preserve">Pörkölt alap hügli 2 kg,vagy azzal egyenértékű </t>
  </si>
  <si>
    <t>Sajt mártás</t>
  </si>
  <si>
    <t>Marha erőleves por  11kg,vagy azzal egyenértékű</t>
  </si>
  <si>
    <t>Vanília cukor 1/1 Kajári 56kg</t>
  </si>
  <si>
    <t>Kakaópor tradicionális 1/1hügli ,vagy azzal egyenértékű</t>
  </si>
  <si>
    <t>Hügli Mogyorókrém 3kg,vagy azzal egyenértékű</t>
  </si>
  <si>
    <t>Finom só jódozott 1/1 kg</t>
  </si>
  <si>
    <t>Delikát KNORR 2x11kg,vagy azzal egyenértékű</t>
  </si>
  <si>
    <t>LIPTON tea filteres 25db-os,vagy azzal egyenértékű</t>
  </si>
  <si>
    <t>Citrompótló 26gr-os haas</t>
  </si>
  <si>
    <t>Citromlé 1/1 natur olympos,vagy azzal egyenértékű</t>
  </si>
  <si>
    <t>Mazsola 1 kg</t>
  </si>
  <si>
    <t>Fahéj örölt  20 gr Kajári 3kg</t>
  </si>
  <si>
    <t>Szegfűbors egész 15 gr Kajári 0,6kg</t>
  </si>
  <si>
    <t>Szegfűszeg örölt  20 gr Kajári 1,2kg</t>
  </si>
  <si>
    <t>Fekete bors  25gr</t>
  </si>
  <si>
    <t>Fehér bors örölt 25gr</t>
  </si>
  <si>
    <t>Bazsalikom 8gr Kajári 0kg</t>
  </si>
  <si>
    <t>Oregánó 8 gr Kajári 0kg</t>
  </si>
  <si>
    <t>Majoranna (morzsolt) 8 gr</t>
  </si>
  <si>
    <t>Ecet 20% 1/1 l</t>
  </si>
  <si>
    <t>Köménymag őrölt 20g</t>
  </si>
  <si>
    <t>Babérlevél 10g Kajári 1kg</t>
  </si>
  <si>
    <t>Zselatin 20 gr Kajári 0kg</t>
  </si>
  <si>
    <t>Hügli mustár 800g,vagy azzal egyenértékű</t>
  </si>
  <si>
    <t>Zamatkávé 200g</t>
  </si>
  <si>
    <t>Pirosarany csemege tubusos 160g</t>
  </si>
  <si>
    <t>Kethup hügli vödrös 5.kg,vagy azzal egyenértékű</t>
  </si>
  <si>
    <t>Majonéz csemege  hügli 5kg,vagy azzal egyenértékű</t>
  </si>
  <si>
    <t>adagszám</t>
  </si>
  <si>
    <t>1 adag</t>
  </si>
  <si>
    <t>Gabona alapú élelmiszer átlagára</t>
  </si>
  <si>
    <t>pékáru</t>
  </si>
  <si>
    <t>száraztészta</t>
  </si>
  <si>
    <t>cereáliák</t>
  </si>
  <si>
    <t>Javasolt
nettó ár</t>
  </si>
  <si>
    <t>Javasolt Nettó ár</t>
  </si>
  <si>
    <t>ÁFA
27%</t>
  </si>
  <si>
    <t>Bruttó ár</t>
  </si>
  <si>
    <t>Nyersanyag áremelés
%-ban</t>
  </si>
  <si>
    <t>Bölcsőde 1-3 éves  napi négyszeri étkezés átlag ár 1 napra</t>
  </si>
  <si>
    <t>Óvoda 4-6 éves  napi háromszori étkezés átlag ár 1 napra</t>
  </si>
  <si>
    <t>7-14 éves korosztály napi egyszer étkezés átlag ár 1 napra</t>
  </si>
  <si>
    <t>7-14 éves korosztály napi háromszori étkezés átlag ár 1 napra</t>
  </si>
  <si>
    <t>15-18  éves  korosztály napi egyszer étkezés átlag ár 1 napra</t>
  </si>
  <si>
    <t>18 év feletti  korosztály napi egyszer étkezés átlag ár 1 napra</t>
  </si>
  <si>
    <t>Lampek-Bognár Zsuzsanna</t>
  </si>
  <si>
    <t xml:space="preserve">élelmezésvezető </t>
  </si>
  <si>
    <t>Korcsoportok</t>
  </si>
  <si>
    <t>Egyfőre, 1 napra és gramban megadva</t>
  </si>
  <si>
    <t>Megnevezés</t>
  </si>
  <si>
    <t>1-3év</t>
  </si>
  <si>
    <t>4-6év</t>
  </si>
  <si>
    <t>7-14év</t>
  </si>
  <si>
    <t>15év felett</t>
  </si>
  <si>
    <t>nyersa me.</t>
  </si>
  <si>
    <t xml:space="preserve">egység ár </t>
  </si>
  <si>
    <t>összesen FT</t>
  </si>
  <si>
    <t>összesenFT</t>
  </si>
  <si>
    <t>összesenFt</t>
  </si>
  <si>
    <t>Hús</t>
  </si>
  <si>
    <t>Húskészítmény</t>
  </si>
  <si>
    <t>Belsőség</t>
  </si>
  <si>
    <t>tej és savanyíott tej (kefir)</t>
  </si>
  <si>
    <t>tejtermék sajt tehéntúró</t>
  </si>
  <si>
    <t>Kenő zsiradék (vaj,margarin)</t>
  </si>
  <si>
    <t>Zsiradék (ételkészítéshez)</t>
  </si>
  <si>
    <t>Szalonna</t>
  </si>
  <si>
    <t xml:space="preserve">Cukor </t>
  </si>
  <si>
    <t>Gabona alapu élelmiszer</t>
  </si>
  <si>
    <t>Burgonya</t>
  </si>
  <si>
    <t>Zöldségek</t>
  </si>
  <si>
    <t>gyümölcsök</t>
  </si>
  <si>
    <t>szárazhüvelyes</t>
  </si>
  <si>
    <t>olajos magvak</t>
  </si>
  <si>
    <t>gyümölcslé</t>
  </si>
  <si>
    <t>lekvár</t>
  </si>
  <si>
    <t>egyébanyagok</t>
  </si>
  <si>
    <t>összesen ft-ban</t>
  </si>
  <si>
    <t>javasolt nettó ár</t>
  </si>
  <si>
    <t>lenmag</t>
  </si>
  <si>
    <t>vegyes befőtt</t>
  </si>
  <si>
    <t>foszlós kalács</t>
  </si>
  <si>
    <t>édes savanyú alap</t>
  </si>
  <si>
    <t>pizzakrém</t>
  </si>
  <si>
    <t>chili alap</t>
  </si>
  <si>
    <t>sérgarépás pisk</t>
  </si>
  <si>
    <t>napraforgó</t>
  </si>
  <si>
    <t>Jelenleg 
érvényes
nyersanyag ár</t>
  </si>
  <si>
    <t>2022.01.01 től élelmiszer 
beszerzési árak 
alapján számolt ár</t>
  </si>
  <si>
    <t>málna 5,5</t>
  </si>
  <si>
    <t>Bátaszék,2022.05.26</t>
  </si>
  <si>
    <t>Rezsi 
120%</t>
  </si>
  <si>
    <t>Áremelési javaslat 2022.augusztus 01-től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</si>
</sst>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164" formatCode="_-* #,##0.0\ _F_t_-;\-* #,##0.0\ _F_t_-;_-* &quot;-&quot;\ _F_t_-;_-@_-"/>
    <numFmt numFmtId="165" formatCode="#,##0_ ;\-#,##0\ "/>
  </numFmts>
  <fonts count="13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name val="Times New Roman"/>
      <family val="1"/>
      <charset val="238"/>
    </font>
    <font>
      <sz val="10"/>
      <color indexed="10"/>
      <name val="Arial"/>
      <family val="2"/>
      <charset val="238"/>
    </font>
    <font>
      <sz val="10"/>
      <name val="Times New Roman"/>
      <family val="1"/>
      <charset val="238"/>
    </font>
    <font>
      <sz val="10"/>
      <name val="Arial CE"/>
    </font>
    <font>
      <sz val="10"/>
      <name val="Arial CE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name val="Arial"/>
      <family val="2"/>
      <charset val="238"/>
    </font>
    <font>
      <sz val="11"/>
      <color theme="1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0" fontId="7" fillId="0" borderId="0"/>
    <xf numFmtId="0" fontId="1" fillId="0" borderId="0"/>
  </cellStyleXfs>
  <cellXfs count="141">
    <xf numFmtId="0" fontId="0" fillId="0" borderId="0" xfId="0"/>
    <xf numFmtId="0" fontId="3" fillId="0" borderId="0" xfId="0" applyFont="1"/>
    <xf numFmtId="0" fontId="4" fillId="0" borderId="2" xfId="1" applyFont="1" applyBorder="1" applyAlignment="1">
      <alignment vertical="top"/>
    </xf>
    <xf numFmtId="0" fontId="1" fillId="0" borderId="3" xfId="1" applyFont="1" applyBorder="1" applyAlignment="1"/>
    <xf numFmtId="0" fontId="1" fillId="0" borderId="3" xfId="1" applyFont="1" applyBorder="1"/>
    <xf numFmtId="0" fontId="1" fillId="0" borderId="4" xfId="1" applyFont="1" applyBorder="1"/>
    <xf numFmtId="0" fontId="1" fillId="0" borderId="5" xfId="1" applyFont="1" applyBorder="1"/>
    <xf numFmtId="41" fontId="1" fillId="0" borderId="6" xfId="1" applyNumberFormat="1" applyFont="1" applyBorder="1" applyAlignment="1">
      <alignment horizontal="center"/>
    </xf>
    <xf numFmtId="41" fontId="1" fillId="0" borderId="7" xfId="1" applyNumberFormat="1" applyFont="1" applyBorder="1" applyAlignment="1">
      <alignment horizontal="center"/>
    </xf>
    <xf numFmtId="41" fontId="1" fillId="0" borderId="5" xfId="1" applyNumberFormat="1" applyFont="1" applyBorder="1"/>
    <xf numFmtId="41" fontId="1" fillId="0" borderId="6" xfId="1" applyNumberFormat="1" applyFont="1" applyBorder="1"/>
    <xf numFmtId="41" fontId="1" fillId="0" borderId="7" xfId="1" applyNumberFormat="1" applyFont="1" applyBorder="1"/>
    <xf numFmtId="41" fontId="1" fillId="2" borderId="6" xfId="1" applyNumberFormat="1" applyFont="1" applyFill="1" applyBorder="1"/>
    <xf numFmtId="41" fontId="2" fillId="3" borderId="6" xfId="1" applyNumberFormat="1" applyFont="1" applyFill="1" applyBorder="1"/>
    <xf numFmtId="41" fontId="1" fillId="0" borderId="8" xfId="1" applyNumberFormat="1" applyFont="1" applyBorder="1"/>
    <xf numFmtId="41" fontId="1" fillId="0" borderId="9" xfId="1" applyNumberFormat="1" applyFont="1" applyBorder="1"/>
    <xf numFmtId="41" fontId="1" fillId="0" borderId="10" xfId="1" applyNumberFormat="1" applyFont="1" applyBorder="1"/>
    <xf numFmtId="41" fontId="1" fillId="0" borderId="11" xfId="1" applyNumberFormat="1" applyFont="1" applyBorder="1"/>
    <xf numFmtId="41" fontId="1" fillId="0" borderId="12" xfId="1" applyNumberFormat="1" applyFont="1" applyBorder="1"/>
    <xf numFmtId="41" fontId="1" fillId="2" borderId="6" xfId="1" applyNumberFormat="1" applyFont="1" applyFill="1" applyBorder="1" applyAlignment="1">
      <alignment horizontal="center"/>
    </xf>
    <xf numFmtId="41" fontId="2" fillId="3" borderId="6" xfId="1" applyNumberFormat="1" applyFont="1" applyFill="1" applyBorder="1" applyAlignment="1">
      <alignment horizontal="center"/>
    </xf>
    <xf numFmtId="0" fontId="1" fillId="0" borderId="8" xfId="1" applyFont="1" applyBorder="1"/>
    <xf numFmtId="41" fontId="5" fillId="0" borderId="9" xfId="1" applyNumberFormat="1" applyFont="1" applyBorder="1" applyAlignment="1">
      <alignment horizontal="center"/>
    </xf>
    <xf numFmtId="41" fontId="1" fillId="0" borderId="9" xfId="1" applyNumberFormat="1" applyFont="1" applyBorder="1" applyAlignment="1">
      <alignment horizontal="center"/>
    </xf>
    <xf numFmtId="41" fontId="1" fillId="0" borderId="10" xfId="1" applyNumberFormat="1" applyFont="1" applyBorder="1" applyAlignment="1">
      <alignment horizontal="center"/>
    </xf>
    <xf numFmtId="41" fontId="1" fillId="0" borderId="11" xfId="1" applyNumberFormat="1" applyFont="1" applyBorder="1" applyAlignment="1">
      <alignment horizontal="center"/>
    </xf>
    <xf numFmtId="41" fontId="1" fillId="0" borderId="12" xfId="1" applyNumberFormat="1" applyFont="1" applyBorder="1" applyAlignment="1">
      <alignment horizontal="center"/>
    </xf>
    <xf numFmtId="0" fontId="1" fillId="0" borderId="5" xfId="1" applyFont="1" applyFill="1" applyBorder="1"/>
    <xf numFmtId="0" fontId="4" fillId="0" borderId="13" xfId="1" applyFont="1" applyBorder="1" applyAlignment="1">
      <alignment vertical="top"/>
    </xf>
    <xf numFmtId="0" fontId="6" fillId="0" borderId="14" xfId="1" applyFont="1" applyBorder="1" applyAlignment="1">
      <alignment vertical="top" wrapText="1"/>
    </xf>
    <xf numFmtId="0" fontId="6" fillId="0" borderId="2" xfId="1" applyFont="1" applyBorder="1" applyAlignment="1">
      <alignment vertical="top" wrapText="1"/>
    </xf>
    <xf numFmtId="0" fontId="6" fillId="0" borderId="13" xfId="1" applyFont="1" applyBorder="1" applyAlignment="1">
      <alignment vertical="top" wrapText="1"/>
    </xf>
    <xf numFmtId="41" fontId="1" fillId="0" borderId="15" xfId="1" applyNumberFormat="1" applyFont="1" applyBorder="1"/>
    <xf numFmtId="41" fontId="1" fillId="4" borderId="6" xfId="1" applyNumberFormat="1" applyFont="1" applyFill="1" applyBorder="1"/>
    <xf numFmtId="41" fontId="1" fillId="3" borderId="6" xfId="1" applyNumberFormat="1" applyFont="1" applyFill="1" applyBorder="1"/>
    <xf numFmtId="0" fontId="1" fillId="0" borderId="6" xfId="1" applyFont="1" applyBorder="1"/>
    <xf numFmtId="1" fontId="1" fillId="2" borderId="6" xfId="1" applyNumberFormat="1" applyFont="1" applyFill="1" applyBorder="1"/>
    <xf numFmtId="1" fontId="5" fillId="0" borderId="9" xfId="1" applyNumberFormat="1" applyFont="1" applyBorder="1"/>
    <xf numFmtId="1" fontId="5" fillId="0" borderId="11" xfId="1" applyNumberFormat="1" applyFont="1" applyBorder="1"/>
    <xf numFmtId="41" fontId="5" fillId="0" borderId="9" xfId="1" applyNumberFormat="1" applyFont="1" applyBorder="1"/>
    <xf numFmtId="41" fontId="1" fillId="2" borderId="9" xfId="1" applyNumberFormat="1" applyFont="1" applyFill="1" applyBorder="1" applyAlignment="1">
      <alignment horizontal="center"/>
    </xf>
    <xf numFmtId="0" fontId="4" fillId="0" borderId="2" xfId="1" applyFont="1" applyBorder="1" applyAlignment="1">
      <alignment vertical="top" wrapText="1"/>
    </xf>
    <xf numFmtId="0" fontId="4" fillId="0" borderId="16" xfId="1" applyFont="1" applyBorder="1" applyAlignment="1">
      <alignment vertical="top"/>
    </xf>
    <xf numFmtId="0" fontId="1" fillId="0" borderId="17" xfId="1" applyFont="1" applyBorder="1"/>
    <xf numFmtId="41" fontId="5" fillId="0" borderId="18" xfId="1" applyNumberFormat="1" applyFont="1" applyBorder="1" applyAlignment="1">
      <alignment horizontal="center"/>
    </xf>
    <xf numFmtId="41" fontId="1" fillId="0" borderId="18" xfId="1" applyNumberFormat="1" applyFont="1" applyBorder="1" applyAlignment="1">
      <alignment horizontal="center"/>
    </xf>
    <xf numFmtId="41" fontId="1" fillId="0" borderId="19" xfId="1" applyNumberFormat="1" applyFont="1" applyBorder="1" applyAlignment="1">
      <alignment horizontal="center"/>
    </xf>
    <xf numFmtId="41" fontId="5" fillId="0" borderId="11" xfId="1" applyNumberFormat="1" applyFont="1" applyBorder="1" applyAlignment="1">
      <alignment horizontal="center"/>
    </xf>
    <xf numFmtId="0" fontId="1" fillId="0" borderId="20" xfId="1" applyFont="1" applyBorder="1"/>
    <xf numFmtId="0" fontId="1" fillId="0" borderId="21" xfId="1" applyFont="1" applyBorder="1"/>
    <xf numFmtId="41" fontId="5" fillId="0" borderId="18" xfId="1" applyNumberFormat="1" applyFont="1" applyBorder="1"/>
    <xf numFmtId="41" fontId="1" fillId="0" borderId="18" xfId="1" applyNumberFormat="1" applyFont="1" applyBorder="1"/>
    <xf numFmtId="41" fontId="1" fillId="0" borderId="19" xfId="1" applyNumberFormat="1" applyFont="1" applyBorder="1"/>
    <xf numFmtId="41" fontId="3" fillId="0" borderId="0" xfId="0" applyNumberFormat="1" applyFont="1" applyFill="1" applyBorder="1"/>
    <xf numFmtId="41" fontId="3" fillId="0" borderId="0" xfId="0" applyNumberFormat="1" applyFont="1"/>
    <xf numFmtId="0" fontId="3" fillId="0" borderId="0" xfId="1" applyFont="1"/>
    <xf numFmtId="41" fontId="1" fillId="0" borderId="6" xfId="1" applyNumberFormat="1" applyFont="1" applyFill="1" applyBorder="1" applyAlignment="1">
      <alignment horizontal="center"/>
    </xf>
    <xf numFmtId="41" fontId="1" fillId="0" borderId="6" xfId="1" applyNumberFormat="1" applyFont="1" applyFill="1" applyBorder="1"/>
    <xf numFmtId="0" fontId="4" fillId="0" borderId="22" xfId="1" applyFont="1" applyBorder="1" applyAlignment="1">
      <alignment vertical="top"/>
    </xf>
    <xf numFmtId="0" fontId="1" fillId="0" borderId="11" xfId="1" applyFont="1" applyFill="1" applyBorder="1" applyAlignment="1">
      <alignment horizontal="center"/>
    </xf>
    <xf numFmtId="42" fontId="1" fillId="0" borderId="11" xfId="1" applyNumberFormat="1" applyFont="1" applyFill="1" applyBorder="1" applyAlignment="1">
      <alignment horizontal="center"/>
    </xf>
    <xf numFmtId="42" fontId="1" fillId="0" borderId="12" xfId="1" applyNumberFormat="1" applyFont="1" applyFill="1" applyBorder="1"/>
    <xf numFmtId="2" fontId="8" fillId="0" borderId="5" xfId="2" applyNumberFormat="1" applyFont="1" applyFill="1" applyBorder="1" applyAlignment="1">
      <alignment horizontal="left"/>
    </xf>
    <xf numFmtId="0" fontId="1" fillId="0" borderId="6" xfId="1" applyFont="1" applyFill="1" applyBorder="1" applyAlignment="1">
      <alignment horizontal="center"/>
    </xf>
    <xf numFmtId="42" fontId="1" fillId="0" borderId="6" xfId="1" applyNumberFormat="1" applyFont="1" applyFill="1" applyBorder="1" applyAlignment="1">
      <alignment horizontal="center"/>
    </xf>
    <xf numFmtId="41" fontId="3" fillId="0" borderId="0" xfId="1" applyNumberFormat="1" applyFont="1"/>
    <xf numFmtId="41" fontId="1" fillId="0" borderId="23" xfId="1" applyNumberFormat="1" applyFont="1" applyBorder="1" applyAlignment="1">
      <alignment horizontal="center"/>
    </xf>
    <xf numFmtId="41" fontId="1" fillId="0" borderId="24" xfId="1" applyNumberFormat="1" applyFont="1" applyBorder="1" applyAlignment="1">
      <alignment horizontal="center"/>
    </xf>
    <xf numFmtId="41" fontId="2" fillId="3" borderId="18" xfId="1" applyNumberFormat="1" applyFont="1" applyFill="1" applyBorder="1"/>
    <xf numFmtId="41" fontId="1" fillId="0" borderId="25" xfId="1" applyNumberFormat="1" applyFont="1" applyBorder="1" applyAlignment="1">
      <alignment horizontal="center"/>
    </xf>
    <xf numFmtId="41" fontId="1" fillId="0" borderId="22" xfId="1" applyNumberFormat="1" applyFont="1" applyBorder="1"/>
    <xf numFmtId="0" fontId="4" fillId="0" borderId="26" xfId="1" applyFont="1" applyBorder="1" applyAlignment="1">
      <alignment vertical="top" wrapText="1"/>
    </xf>
    <xf numFmtId="41" fontId="2" fillId="3" borderId="18" xfId="1" applyNumberFormat="1" applyFont="1" applyFill="1" applyBorder="1" applyAlignment="1">
      <alignment horizontal="center"/>
    </xf>
    <xf numFmtId="41" fontId="1" fillId="0" borderId="27" xfId="1" applyNumberFormat="1" applyFont="1" applyBorder="1" applyAlignment="1">
      <alignment horizontal="center"/>
    </xf>
    <xf numFmtId="41" fontId="1" fillId="0" borderId="28" xfId="1" applyNumberFormat="1" applyFont="1" applyBorder="1"/>
    <xf numFmtId="0" fontId="4" fillId="0" borderId="14" xfId="1" applyFont="1" applyBorder="1" applyAlignment="1">
      <alignment vertical="top" wrapText="1"/>
    </xf>
    <xf numFmtId="41" fontId="1" fillId="0" borderId="20" xfId="1" applyNumberFormat="1" applyFont="1" applyBorder="1"/>
    <xf numFmtId="0" fontId="1" fillId="0" borderId="28" xfId="1" applyFont="1" applyBorder="1"/>
    <xf numFmtId="0" fontId="2" fillId="0" borderId="22" xfId="1" applyFont="1" applyBorder="1"/>
    <xf numFmtId="0" fontId="1" fillId="0" borderId="29" xfId="1" applyFont="1" applyBorder="1"/>
    <xf numFmtId="41" fontId="1" fillId="0" borderId="30" xfId="1" applyNumberFormat="1" applyFont="1" applyBorder="1"/>
    <xf numFmtId="41" fontId="1" fillId="3" borderId="6" xfId="1" applyNumberFormat="1" applyFont="1" applyFill="1" applyBorder="1" applyAlignment="1">
      <alignment horizontal="center"/>
    </xf>
    <xf numFmtId="42" fontId="1" fillId="0" borderId="20" xfId="1" applyNumberFormat="1" applyFont="1" applyFill="1" applyBorder="1"/>
    <xf numFmtId="2" fontId="8" fillId="0" borderId="5" xfId="2" applyNumberFormat="1" applyFont="1" applyFill="1" applyBorder="1" applyAlignment="1">
      <alignment horizontal="left" wrapText="1"/>
    </xf>
    <xf numFmtId="164" fontId="1" fillId="0" borderId="11" xfId="1" applyNumberFormat="1" applyFont="1" applyBorder="1" applyAlignment="1">
      <alignment horizontal="center"/>
    </xf>
    <xf numFmtId="41" fontId="3" fillId="0" borderId="31" xfId="1" applyNumberFormat="1" applyFont="1" applyBorder="1" applyAlignment="1">
      <alignment horizontal="center"/>
    </xf>
    <xf numFmtId="1" fontId="1" fillId="0" borderId="5" xfId="1" applyNumberFormat="1" applyFont="1" applyBorder="1"/>
    <xf numFmtId="41" fontId="1" fillId="2" borderId="23" xfId="1" applyNumberFormat="1" applyFont="1" applyFill="1" applyBorder="1" applyAlignment="1">
      <alignment horizontal="center"/>
    </xf>
    <xf numFmtId="41" fontId="1" fillId="0" borderId="20" xfId="1" applyNumberFormat="1" applyFont="1" applyBorder="1" applyAlignment="1">
      <alignment horizontal="center"/>
    </xf>
    <xf numFmtId="41" fontId="1" fillId="0" borderId="32" xfId="1" applyNumberFormat="1" applyFont="1" applyBorder="1" applyAlignment="1"/>
    <xf numFmtId="41" fontId="1" fillId="0" borderId="29" xfId="1" applyNumberFormat="1" applyFont="1" applyBorder="1" applyAlignment="1"/>
    <xf numFmtId="41" fontId="1" fillId="0" borderId="30" xfId="1" applyNumberFormat="1" applyFont="1" applyBorder="1" applyAlignment="1">
      <alignment horizontal="center"/>
    </xf>
    <xf numFmtId="41" fontId="1" fillId="5" borderId="6" xfId="1" applyNumberFormat="1" applyFont="1" applyFill="1" applyBorder="1" applyAlignment="1">
      <alignment horizontal="center"/>
    </xf>
    <xf numFmtId="41" fontId="1" fillId="0" borderId="0" xfId="1" applyNumberFormat="1" applyFont="1" applyBorder="1" applyAlignment="1">
      <alignment horizontal="center"/>
    </xf>
    <xf numFmtId="0" fontId="1" fillId="0" borderId="0" xfId="1" applyFont="1" applyBorder="1"/>
    <xf numFmtId="0" fontId="0" fillId="0" borderId="6" xfId="0" applyFont="1" applyBorder="1"/>
    <xf numFmtId="0" fontId="0" fillId="0" borderId="6" xfId="0" applyFont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44" fontId="11" fillId="0" borderId="6" xfId="1" applyNumberFormat="1" applyFont="1" applyFill="1" applyBorder="1" applyAlignment="1">
      <alignment horizontal="center"/>
    </xf>
    <xf numFmtId="44" fontId="11" fillId="0" borderId="6" xfId="1" applyNumberFormat="1" applyFont="1" applyFill="1" applyBorder="1" applyAlignment="1">
      <alignment horizontal="left"/>
    </xf>
    <xf numFmtId="44" fontId="11" fillId="3" borderId="6" xfId="1" applyNumberFormat="1" applyFont="1" applyFill="1" applyBorder="1" applyAlignment="1">
      <alignment horizontal="left"/>
    </xf>
    <xf numFmtId="44" fontId="11" fillId="0" borderId="6" xfId="1" applyNumberFormat="1" applyFont="1" applyBorder="1" applyAlignment="1">
      <alignment horizontal="center"/>
    </xf>
    <xf numFmtId="44" fontId="11" fillId="0" borderId="6" xfId="1" applyNumberFormat="1" applyFont="1" applyBorder="1" applyAlignment="1">
      <alignment horizontal="left"/>
    </xf>
    <xf numFmtId="44" fontId="11" fillId="0" borderId="6" xfId="3" applyNumberFormat="1" applyFont="1" applyBorder="1" applyAlignment="1">
      <alignment horizontal="center"/>
    </xf>
    <xf numFmtId="44" fontId="11" fillId="0" borderId="6" xfId="3" applyNumberFormat="1" applyFont="1" applyBorder="1" applyAlignment="1">
      <alignment horizontal="left"/>
    </xf>
    <xf numFmtId="44" fontId="11" fillId="3" borderId="6" xfId="3" applyNumberFormat="1" applyFont="1" applyFill="1" applyBorder="1" applyAlignment="1">
      <alignment horizontal="left"/>
    </xf>
    <xf numFmtId="44" fontId="0" fillId="0" borderId="6" xfId="0" applyNumberFormat="1" applyFont="1" applyBorder="1"/>
    <xf numFmtId="42" fontId="12" fillId="0" borderId="6" xfId="0" applyNumberFormat="1" applyFont="1" applyBorder="1"/>
    <xf numFmtId="42" fontId="12" fillId="3" borderId="6" xfId="0" applyNumberFormat="1" applyFont="1" applyFill="1" applyBorder="1"/>
    <xf numFmtId="165" fontId="0" fillId="0" borderId="6" xfId="0" applyNumberFormat="1" applyFont="1" applyBorder="1"/>
    <xf numFmtId="0" fontId="0" fillId="0" borderId="0" xfId="0" applyAlignment="1">
      <alignment horizontal="center"/>
    </xf>
    <xf numFmtId="9" fontId="0" fillId="0" borderId="0" xfId="0" applyNumberFormat="1"/>
    <xf numFmtId="0" fontId="0" fillId="0" borderId="6" xfId="0" applyBorder="1"/>
    <xf numFmtId="0" fontId="9" fillId="0" borderId="6" xfId="0" applyFont="1" applyFill="1" applyBorder="1"/>
    <xf numFmtId="0" fontId="9" fillId="0" borderId="6" xfId="0" applyFont="1" applyBorder="1"/>
    <xf numFmtId="0" fontId="9" fillId="0" borderId="0" xfId="0" applyFont="1"/>
    <xf numFmtId="0" fontId="1" fillId="2" borderId="0" xfId="1" applyFont="1" applyFill="1" applyBorder="1"/>
    <xf numFmtId="41" fontId="1" fillId="2" borderId="0" xfId="1" applyNumberFormat="1" applyFont="1" applyFill="1" applyBorder="1" applyAlignment="1">
      <alignment horizontal="center"/>
    </xf>
    <xf numFmtId="0" fontId="3" fillId="2" borderId="0" xfId="0" applyFont="1" applyFill="1"/>
    <xf numFmtId="41" fontId="1" fillId="2" borderId="7" xfId="1" applyNumberFormat="1" applyFont="1" applyFill="1" applyBorder="1" applyAlignment="1">
      <alignment horizontal="center"/>
    </xf>
    <xf numFmtId="0" fontId="0" fillId="2" borderId="6" xfId="0" applyFill="1" applyBorder="1"/>
    <xf numFmtId="0" fontId="1" fillId="7" borderId="5" xfId="1" applyFont="1" applyFill="1" applyBorder="1"/>
    <xf numFmtId="0" fontId="1" fillId="2" borderId="5" xfId="1" applyFont="1" applyFill="1" applyBorder="1"/>
    <xf numFmtId="2" fontId="8" fillId="7" borderId="5" xfId="2" applyNumberFormat="1" applyFont="1" applyFill="1" applyBorder="1" applyAlignment="1">
      <alignment horizontal="left"/>
    </xf>
    <xf numFmtId="41" fontId="1" fillId="7" borderId="5" xfId="1" applyNumberFormat="1" applyFont="1" applyFill="1" applyBorder="1"/>
    <xf numFmtId="2" fontId="0" fillId="0" borderId="6" xfId="0" applyNumberFormat="1" applyBorder="1" applyAlignment="1">
      <alignment horizontal="center"/>
    </xf>
    <xf numFmtId="41" fontId="1" fillId="2" borderId="18" xfId="1" applyNumberFormat="1" applyFont="1" applyFill="1" applyBorder="1" applyAlignment="1">
      <alignment horizontal="center"/>
    </xf>
    <xf numFmtId="0" fontId="1" fillId="6" borderId="30" xfId="1" applyFont="1" applyFill="1" applyBorder="1"/>
    <xf numFmtId="41" fontId="1" fillId="2" borderId="18" xfId="1" applyNumberFormat="1" applyFont="1" applyFill="1" applyBorder="1"/>
    <xf numFmtId="41" fontId="1" fillId="8" borderId="6" xfId="1" applyNumberFormat="1" applyFont="1" applyFill="1" applyBorder="1" applyAlignment="1">
      <alignment horizontal="center"/>
    </xf>
    <xf numFmtId="0" fontId="0" fillId="0" borderId="6" xfId="0" applyFill="1" applyBorder="1"/>
    <xf numFmtId="0" fontId="0" fillId="0" borderId="0" xfId="0" applyFill="1"/>
    <xf numFmtId="0" fontId="9" fillId="0" borderId="6" xfId="0" applyFont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9" fillId="7" borderId="33" xfId="0" applyFont="1" applyFill="1" applyBorder="1"/>
    <xf numFmtId="0" fontId="9" fillId="0" borderId="0" xfId="0" applyFont="1" applyFill="1"/>
    <xf numFmtId="0" fontId="9" fillId="7" borderId="0" xfId="0" applyFont="1" applyFill="1"/>
    <xf numFmtId="0" fontId="2" fillId="0" borderId="1" xfId="1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2" fontId="9" fillId="0" borderId="6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</cellXfs>
  <cellStyles count="4">
    <cellStyle name="Normál" xfId="0" builtinId="0"/>
    <cellStyle name="Normál 2" xfId="1"/>
    <cellStyle name="Normál 3" xfId="3"/>
    <cellStyle name="Normál_Munka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3"/>
  <sheetViews>
    <sheetView zoomScaleNormal="100" workbookViewId="0">
      <selection activeCell="A287" sqref="A287"/>
    </sheetView>
  </sheetViews>
  <sheetFormatPr defaultRowHeight="12" x14ac:dyDescent="0.2"/>
  <cols>
    <col min="1" max="1" width="35.42578125" style="1" customWidth="1"/>
    <col min="2" max="2" width="11.140625" style="1" customWidth="1"/>
    <col min="3" max="3" width="12.85546875" style="1" customWidth="1"/>
    <col min="4" max="4" width="13.5703125" style="1" customWidth="1"/>
    <col min="5" max="5" width="9.140625" style="1"/>
    <col min="6" max="6" width="12.85546875" style="1" bestFit="1" customWidth="1"/>
    <col min="7" max="241" width="9.140625" style="1"/>
    <col min="242" max="242" width="13.7109375" style="1" customWidth="1"/>
    <col min="243" max="244" width="9.140625" style="1" customWidth="1"/>
    <col min="245" max="245" width="12.5703125" style="1" customWidth="1"/>
    <col min="246" max="246" width="11.85546875" style="1" customWidth="1"/>
    <col min="247" max="247" width="9.5703125" style="1" customWidth="1"/>
    <col min="248" max="248" width="8.5703125" style="1" customWidth="1"/>
    <col min="249" max="249" width="13.140625" style="1" customWidth="1"/>
    <col min="250" max="250" width="9.140625" style="1"/>
    <col min="251" max="251" width="12.85546875" style="1" bestFit="1" customWidth="1"/>
    <col min="252" max="252" width="11" style="1" customWidth="1"/>
    <col min="253" max="497" width="9.140625" style="1"/>
    <col min="498" max="498" width="13.7109375" style="1" customWidth="1"/>
    <col min="499" max="500" width="9.140625" style="1" customWidth="1"/>
    <col min="501" max="501" width="12.5703125" style="1" customWidth="1"/>
    <col min="502" max="502" width="11.85546875" style="1" customWidth="1"/>
    <col min="503" max="503" width="9.5703125" style="1" customWidth="1"/>
    <col min="504" max="504" width="8.5703125" style="1" customWidth="1"/>
    <col min="505" max="505" width="13.140625" style="1" customWidth="1"/>
    <col min="506" max="506" width="9.140625" style="1"/>
    <col min="507" max="507" width="12.85546875" style="1" bestFit="1" customWidth="1"/>
    <col min="508" max="508" width="11" style="1" customWidth="1"/>
    <col min="509" max="753" width="9.140625" style="1"/>
    <col min="754" max="754" width="13.7109375" style="1" customWidth="1"/>
    <col min="755" max="756" width="9.140625" style="1" customWidth="1"/>
    <col min="757" max="757" width="12.5703125" style="1" customWidth="1"/>
    <col min="758" max="758" width="11.85546875" style="1" customWidth="1"/>
    <col min="759" max="759" width="9.5703125" style="1" customWidth="1"/>
    <col min="760" max="760" width="8.5703125" style="1" customWidth="1"/>
    <col min="761" max="761" width="13.140625" style="1" customWidth="1"/>
    <col min="762" max="762" width="9.140625" style="1"/>
    <col min="763" max="763" width="12.85546875" style="1" bestFit="1" customWidth="1"/>
    <col min="764" max="764" width="11" style="1" customWidth="1"/>
    <col min="765" max="1009" width="9.140625" style="1"/>
    <col min="1010" max="1010" width="13.7109375" style="1" customWidth="1"/>
    <col min="1011" max="1012" width="9.140625" style="1" customWidth="1"/>
    <col min="1013" max="1013" width="12.5703125" style="1" customWidth="1"/>
    <col min="1014" max="1014" width="11.85546875" style="1" customWidth="1"/>
    <col min="1015" max="1015" width="9.5703125" style="1" customWidth="1"/>
    <col min="1016" max="1016" width="8.5703125" style="1" customWidth="1"/>
    <col min="1017" max="1017" width="13.140625" style="1" customWidth="1"/>
    <col min="1018" max="1018" width="9.140625" style="1"/>
    <col min="1019" max="1019" width="12.85546875" style="1" bestFit="1" customWidth="1"/>
    <col min="1020" max="1020" width="11" style="1" customWidth="1"/>
    <col min="1021" max="1265" width="9.140625" style="1"/>
    <col min="1266" max="1266" width="13.7109375" style="1" customWidth="1"/>
    <col min="1267" max="1268" width="9.140625" style="1" customWidth="1"/>
    <col min="1269" max="1269" width="12.5703125" style="1" customWidth="1"/>
    <col min="1270" max="1270" width="11.85546875" style="1" customWidth="1"/>
    <col min="1271" max="1271" width="9.5703125" style="1" customWidth="1"/>
    <col min="1272" max="1272" width="8.5703125" style="1" customWidth="1"/>
    <col min="1273" max="1273" width="13.140625" style="1" customWidth="1"/>
    <col min="1274" max="1274" width="9.140625" style="1"/>
    <col min="1275" max="1275" width="12.85546875" style="1" bestFit="1" customWidth="1"/>
    <col min="1276" max="1276" width="11" style="1" customWidth="1"/>
    <col min="1277" max="1521" width="9.140625" style="1"/>
    <col min="1522" max="1522" width="13.7109375" style="1" customWidth="1"/>
    <col min="1523" max="1524" width="9.140625" style="1" customWidth="1"/>
    <col min="1525" max="1525" width="12.5703125" style="1" customWidth="1"/>
    <col min="1526" max="1526" width="11.85546875" style="1" customWidth="1"/>
    <col min="1527" max="1527" width="9.5703125" style="1" customWidth="1"/>
    <col min="1528" max="1528" width="8.5703125" style="1" customWidth="1"/>
    <col min="1529" max="1529" width="13.140625" style="1" customWidth="1"/>
    <col min="1530" max="1530" width="9.140625" style="1"/>
    <col min="1531" max="1531" width="12.85546875" style="1" bestFit="1" customWidth="1"/>
    <col min="1532" max="1532" width="11" style="1" customWidth="1"/>
    <col min="1533" max="1777" width="9.140625" style="1"/>
    <col min="1778" max="1778" width="13.7109375" style="1" customWidth="1"/>
    <col min="1779" max="1780" width="9.140625" style="1" customWidth="1"/>
    <col min="1781" max="1781" width="12.5703125" style="1" customWidth="1"/>
    <col min="1782" max="1782" width="11.85546875" style="1" customWidth="1"/>
    <col min="1783" max="1783" width="9.5703125" style="1" customWidth="1"/>
    <col min="1784" max="1784" width="8.5703125" style="1" customWidth="1"/>
    <col min="1785" max="1785" width="13.140625" style="1" customWidth="1"/>
    <col min="1786" max="1786" width="9.140625" style="1"/>
    <col min="1787" max="1787" width="12.85546875" style="1" bestFit="1" customWidth="1"/>
    <col min="1788" max="1788" width="11" style="1" customWidth="1"/>
    <col min="1789" max="2033" width="9.140625" style="1"/>
    <col min="2034" max="2034" width="13.7109375" style="1" customWidth="1"/>
    <col min="2035" max="2036" width="9.140625" style="1" customWidth="1"/>
    <col min="2037" max="2037" width="12.5703125" style="1" customWidth="1"/>
    <col min="2038" max="2038" width="11.85546875" style="1" customWidth="1"/>
    <col min="2039" max="2039" width="9.5703125" style="1" customWidth="1"/>
    <col min="2040" max="2040" width="8.5703125" style="1" customWidth="1"/>
    <col min="2041" max="2041" width="13.140625" style="1" customWidth="1"/>
    <col min="2042" max="2042" width="9.140625" style="1"/>
    <col min="2043" max="2043" width="12.85546875" style="1" bestFit="1" customWidth="1"/>
    <col min="2044" max="2044" width="11" style="1" customWidth="1"/>
    <col min="2045" max="2289" width="9.140625" style="1"/>
    <col min="2290" max="2290" width="13.7109375" style="1" customWidth="1"/>
    <col min="2291" max="2292" width="9.140625" style="1" customWidth="1"/>
    <col min="2293" max="2293" width="12.5703125" style="1" customWidth="1"/>
    <col min="2294" max="2294" width="11.85546875" style="1" customWidth="1"/>
    <col min="2295" max="2295" width="9.5703125" style="1" customWidth="1"/>
    <col min="2296" max="2296" width="8.5703125" style="1" customWidth="1"/>
    <col min="2297" max="2297" width="13.140625" style="1" customWidth="1"/>
    <col min="2298" max="2298" width="9.140625" style="1"/>
    <col min="2299" max="2299" width="12.85546875" style="1" bestFit="1" customWidth="1"/>
    <col min="2300" max="2300" width="11" style="1" customWidth="1"/>
    <col min="2301" max="2545" width="9.140625" style="1"/>
    <col min="2546" max="2546" width="13.7109375" style="1" customWidth="1"/>
    <col min="2547" max="2548" width="9.140625" style="1" customWidth="1"/>
    <col min="2549" max="2549" width="12.5703125" style="1" customWidth="1"/>
    <col min="2550" max="2550" width="11.85546875" style="1" customWidth="1"/>
    <col min="2551" max="2551" width="9.5703125" style="1" customWidth="1"/>
    <col min="2552" max="2552" width="8.5703125" style="1" customWidth="1"/>
    <col min="2553" max="2553" width="13.140625" style="1" customWidth="1"/>
    <col min="2554" max="2554" width="9.140625" style="1"/>
    <col min="2555" max="2555" width="12.85546875" style="1" bestFit="1" customWidth="1"/>
    <col min="2556" max="2556" width="11" style="1" customWidth="1"/>
    <col min="2557" max="2801" width="9.140625" style="1"/>
    <col min="2802" max="2802" width="13.7109375" style="1" customWidth="1"/>
    <col min="2803" max="2804" width="9.140625" style="1" customWidth="1"/>
    <col min="2805" max="2805" width="12.5703125" style="1" customWidth="1"/>
    <col min="2806" max="2806" width="11.85546875" style="1" customWidth="1"/>
    <col min="2807" max="2807" width="9.5703125" style="1" customWidth="1"/>
    <col min="2808" max="2808" width="8.5703125" style="1" customWidth="1"/>
    <col min="2809" max="2809" width="13.140625" style="1" customWidth="1"/>
    <col min="2810" max="2810" width="9.140625" style="1"/>
    <col min="2811" max="2811" width="12.85546875" style="1" bestFit="1" customWidth="1"/>
    <col min="2812" max="2812" width="11" style="1" customWidth="1"/>
    <col min="2813" max="3057" width="9.140625" style="1"/>
    <col min="3058" max="3058" width="13.7109375" style="1" customWidth="1"/>
    <col min="3059" max="3060" width="9.140625" style="1" customWidth="1"/>
    <col min="3061" max="3061" width="12.5703125" style="1" customWidth="1"/>
    <col min="3062" max="3062" width="11.85546875" style="1" customWidth="1"/>
    <col min="3063" max="3063" width="9.5703125" style="1" customWidth="1"/>
    <col min="3064" max="3064" width="8.5703125" style="1" customWidth="1"/>
    <col min="3065" max="3065" width="13.140625" style="1" customWidth="1"/>
    <col min="3066" max="3066" width="9.140625" style="1"/>
    <col min="3067" max="3067" width="12.85546875" style="1" bestFit="1" customWidth="1"/>
    <col min="3068" max="3068" width="11" style="1" customWidth="1"/>
    <col min="3069" max="3313" width="9.140625" style="1"/>
    <col min="3314" max="3314" width="13.7109375" style="1" customWidth="1"/>
    <col min="3315" max="3316" width="9.140625" style="1" customWidth="1"/>
    <col min="3317" max="3317" width="12.5703125" style="1" customWidth="1"/>
    <col min="3318" max="3318" width="11.85546875" style="1" customWidth="1"/>
    <col min="3319" max="3319" width="9.5703125" style="1" customWidth="1"/>
    <col min="3320" max="3320" width="8.5703125" style="1" customWidth="1"/>
    <col min="3321" max="3321" width="13.140625" style="1" customWidth="1"/>
    <col min="3322" max="3322" width="9.140625" style="1"/>
    <col min="3323" max="3323" width="12.85546875" style="1" bestFit="1" customWidth="1"/>
    <col min="3324" max="3324" width="11" style="1" customWidth="1"/>
    <col min="3325" max="3569" width="9.140625" style="1"/>
    <col min="3570" max="3570" width="13.7109375" style="1" customWidth="1"/>
    <col min="3571" max="3572" width="9.140625" style="1" customWidth="1"/>
    <col min="3573" max="3573" width="12.5703125" style="1" customWidth="1"/>
    <col min="3574" max="3574" width="11.85546875" style="1" customWidth="1"/>
    <col min="3575" max="3575" width="9.5703125" style="1" customWidth="1"/>
    <col min="3576" max="3576" width="8.5703125" style="1" customWidth="1"/>
    <col min="3577" max="3577" width="13.140625" style="1" customWidth="1"/>
    <col min="3578" max="3578" width="9.140625" style="1"/>
    <col min="3579" max="3579" width="12.85546875" style="1" bestFit="1" customWidth="1"/>
    <col min="3580" max="3580" width="11" style="1" customWidth="1"/>
    <col min="3581" max="3825" width="9.140625" style="1"/>
    <col min="3826" max="3826" width="13.7109375" style="1" customWidth="1"/>
    <col min="3827" max="3828" width="9.140625" style="1" customWidth="1"/>
    <col min="3829" max="3829" width="12.5703125" style="1" customWidth="1"/>
    <col min="3830" max="3830" width="11.85546875" style="1" customWidth="1"/>
    <col min="3831" max="3831" width="9.5703125" style="1" customWidth="1"/>
    <col min="3832" max="3832" width="8.5703125" style="1" customWidth="1"/>
    <col min="3833" max="3833" width="13.140625" style="1" customWidth="1"/>
    <col min="3834" max="3834" width="9.140625" style="1"/>
    <col min="3835" max="3835" width="12.85546875" style="1" bestFit="1" customWidth="1"/>
    <col min="3836" max="3836" width="11" style="1" customWidth="1"/>
    <col min="3837" max="4081" width="9.140625" style="1"/>
    <col min="4082" max="4082" width="13.7109375" style="1" customWidth="1"/>
    <col min="4083" max="4084" width="9.140625" style="1" customWidth="1"/>
    <col min="4085" max="4085" width="12.5703125" style="1" customWidth="1"/>
    <col min="4086" max="4086" width="11.85546875" style="1" customWidth="1"/>
    <col min="4087" max="4087" width="9.5703125" style="1" customWidth="1"/>
    <col min="4088" max="4088" width="8.5703125" style="1" customWidth="1"/>
    <col min="4089" max="4089" width="13.140625" style="1" customWidth="1"/>
    <col min="4090" max="4090" width="9.140625" style="1"/>
    <col min="4091" max="4091" width="12.85546875" style="1" bestFit="1" customWidth="1"/>
    <col min="4092" max="4092" width="11" style="1" customWidth="1"/>
    <col min="4093" max="4337" width="9.140625" style="1"/>
    <col min="4338" max="4338" width="13.7109375" style="1" customWidth="1"/>
    <col min="4339" max="4340" width="9.140625" style="1" customWidth="1"/>
    <col min="4341" max="4341" width="12.5703125" style="1" customWidth="1"/>
    <col min="4342" max="4342" width="11.85546875" style="1" customWidth="1"/>
    <col min="4343" max="4343" width="9.5703125" style="1" customWidth="1"/>
    <col min="4344" max="4344" width="8.5703125" style="1" customWidth="1"/>
    <col min="4345" max="4345" width="13.140625" style="1" customWidth="1"/>
    <col min="4346" max="4346" width="9.140625" style="1"/>
    <col min="4347" max="4347" width="12.85546875" style="1" bestFit="1" customWidth="1"/>
    <col min="4348" max="4348" width="11" style="1" customWidth="1"/>
    <col min="4349" max="4593" width="9.140625" style="1"/>
    <col min="4594" max="4594" width="13.7109375" style="1" customWidth="1"/>
    <col min="4595" max="4596" width="9.140625" style="1" customWidth="1"/>
    <col min="4597" max="4597" width="12.5703125" style="1" customWidth="1"/>
    <col min="4598" max="4598" width="11.85546875" style="1" customWidth="1"/>
    <col min="4599" max="4599" width="9.5703125" style="1" customWidth="1"/>
    <col min="4600" max="4600" width="8.5703125" style="1" customWidth="1"/>
    <col min="4601" max="4601" width="13.140625" style="1" customWidth="1"/>
    <col min="4602" max="4602" width="9.140625" style="1"/>
    <col min="4603" max="4603" width="12.85546875" style="1" bestFit="1" customWidth="1"/>
    <col min="4604" max="4604" width="11" style="1" customWidth="1"/>
    <col min="4605" max="4849" width="9.140625" style="1"/>
    <col min="4850" max="4850" width="13.7109375" style="1" customWidth="1"/>
    <col min="4851" max="4852" width="9.140625" style="1" customWidth="1"/>
    <col min="4853" max="4853" width="12.5703125" style="1" customWidth="1"/>
    <col min="4854" max="4854" width="11.85546875" style="1" customWidth="1"/>
    <col min="4855" max="4855" width="9.5703125" style="1" customWidth="1"/>
    <col min="4856" max="4856" width="8.5703125" style="1" customWidth="1"/>
    <col min="4857" max="4857" width="13.140625" style="1" customWidth="1"/>
    <col min="4858" max="4858" width="9.140625" style="1"/>
    <col min="4859" max="4859" width="12.85546875" style="1" bestFit="1" customWidth="1"/>
    <col min="4860" max="4860" width="11" style="1" customWidth="1"/>
    <col min="4861" max="5105" width="9.140625" style="1"/>
    <col min="5106" max="5106" width="13.7109375" style="1" customWidth="1"/>
    <col min="5107" max="5108" width="9.140625" style="1" customWidth="1"/>
    <col min="5109" max="5109" width="12.5703125" style="1" customWidth="1"/>
    <col min="5110" max="5110" width="11.85546875" style="1" customWidth="1"/>
    <col min="5111" max="5111" width="9.5703125" style="1" customWidth="1"/>
    <col min="5112" max="5112" width="8.5703125" style="1" customWidth="1"/>
    <col min="5113" max="5113" width="13.140625" style="1" customWidth="1"/>
    <col min="5114" max="5114" width="9.140625" style="1"/>
    <col min="5115" max="5115" width="12.85546875" style="1" bestFit="1" customWidth="1"/>
    <col min="5116" max="5116" width="11" style="1" customWidth="1"/>
    <col min="5117" max="5361" width="9.140625" style="1"/>
    <col min="5362" max="5362" width="13.7109375" style="1" customWidth="1"/>
    <col min="5363" max="5364" width="9.140625" style="1" customWidth="1"/>
    <col min="5365" max="5365" width="12.5703125" style="1" customWidth="1"/>
    <col min="5366" max="5366" width="11.85546875" style="1" customWidth="1"/>
    <col min="5367" max="5367" width="9.5703125" style="1" customWidth="1"/>
    <col min="5368" max="5368" width="8.5703125" style="1" customWidth="1"/>
    <col min="5369" max="5369" width="13.140625" style="1" customWidth="1"/>
    <col min="5370" max="5370" width="9.140625" style="1"/>
    <col min="5371" max="5371" width="12.85546875" style="1" bestFit="1" customWidth="1"/>
    <col min="5372" max="5372" width="11" style="1" customWidth="1"/>
    <col min="5373" max="5617" width="9.140625" style="1"/>
    <col min="5618" max="5618" width="13.7109375" style="1" customWidth="1"/>
    <col min="5619" max="5620" width="9.140625" style="1" customWidth="1"/>
    <col min="5621" max="5621" width="12.5703125" style="1" customWidth="1"/>
    <col min="5622" max="5622" width="11.85546875" style="1" customWidth="1"/>
    <col min="5623" max="5623" width="9.5703125" style="1" customWidth="1"/>
    <col min="5624" max="5624" width="8.5703125" style="1" customWidth="1"/>
    <col min="5625" max="5625" width="13.140625" style="1" customWidth="1"/>
    <col min="5626" max="5626" width="9.140625" style="1"/>
    <col min="5627" max="5627" width="12.85546875" style="1" bestFit="1" customWidth="1"/>
    <col min="5628" max="5628" width="11" style="1" customWidth="1"/>
    <col min="5629" max="5873" width="9.140625" style="1"/>
    <col min="5874" max="5874" width="13.7109375" style="1" customWidth="1"/>
    <col min="5875" max="5876" width="9.140625" style="1" customWidth="1"/>
    <col min="5877" max="5877" width="12.5703125" style="1" customWidth="1"/>
    <col min="5878" max="5878" width="11.85546875" style="1" customWidth="1"/>
    <col min="5879" max="5879" width="9.5703125" style="1" customWidth="1"/>
    <col min="5880" max="5880" width="8.5703125" style="1" customWidth="1"/>
    <col min="5881" max="5881" width="13.140625" style="1" customWidth="1"/>
    <col min="5882" max="5882" width="9.140625" style="1"/>
    <col min="5883" max="5883" width="12.85546875" style="1" bestFit="1" customWidth="1"/>
    <col min="5884" max="5884" width="11" style="1" customWidth="1"/>
    <col min="5885" max="6129" width="9.140625" style="1"/>
    <col min="6130" max="6130" width="13.7109375" style="1" customWidth="1"/>
    <col min="6131" max="6132" width="9.140625" style="1" customWidth="1"/>
    <col min="6133" max="6133" width="12.5703125" style="1" customWidth="1"/>
    <col min="6134" max="6134" width="11.85546875" style="1" customWidth="1"/>
    <col min="6135" max="6135" width="9.5703125" style="1" customWidth="1"/>
    <col min="6136" max="6136" width="8.5703125" style="1" customWidth="1"/>
    <col min="6137" max="6137" width="13.140625" style="1" customWidth="1"/>
    <col min="6138" max="6138" width="9.140625" style="1"/>
    <col min="6139" max="6139" width="12.85546875" style="1" bestFit="1" customWidth="1"/>
    <col min="6140" max="6140" width="11" style="1" customWidth="1"/>
    <col min="6141" max="6385" width="9.140625" style="1"/>
    <col min="6386" max="6386" width="13.7109375" style="1" customWidth="1"/>
    <col min="6387" max="6388" width="9.140625" style="1" customWidth="1"/>
    <col min="6389" max="6389" width="12.5703125" style="1" customWidth="1"/>
    <col min="6390" max="6390" width="11.85546875" style="1" customWidth="1"/>
    <col min="6391" max="6391" width="9.5703125" style="1" customWidth="1"/>
    <col min="6392" max="6392" width="8.5703125" style="1" customWidth="1"/>
    <col min="6393" max="6393" width="13.140625" style="1" customWidth="1"/>
    <col min="6394" max="6394" width="9.140625" style="1"/>
    <col min="6395" max="6395" width="12.85546875" style="1" bestFit="1" customWidth="1"/>
    <col min="6396" max="6396" width="11" style="1" customWidth="1"/>
    <col min="6397" max="6641" width="9.140625" style="1"/>
    <col min="6642" max="6642" width="13.7109375" style="1" customWidth="1"/>
    <col min="6643" max="6644" width="9.140625" style="1" customWidth="1"/>
    <col min="6645" max="6645" width="12.5703125" style="1" customWidth="1"/>
    <col min="6646" max="6646" width="11.85546875" style="1" customWidth="1"/>
    <col min="6647" max="6647" width="9.5703125" style="1" customWidth="1"/>
    <col min="6648" max="6648" width="8.5703125" style="1" customWidth="1"/>
    <col min="6649" max="6649" width="13.140625" style="1" customWidth="1"/>
    <col min="6650" max="6650" width="9.140625" style="1"/>
    <col min="6651" max="6651" width="12.85546875" style="1" bestFit="1" customWidth="1"/>
    <col min="6652" max="6652" width="11" style="1" customWidth="1"/>
    <col min="6653" max="6897" width="9.140625" style="1"/>
    <col min="6898" max="6898" width="13.7109375" style="1" customWidth="1"/>
    <col min="6899" max="6900" width="9.140625" style="1" customWidth="1"/>
    <col min="6901" max="6901" width="12.5703125" style="1" customWidth="1"/>
    <col min="6902" max="6902" width="11.85546875" style="1" customWidth="1"/>
    <col min="6903" max="6903" width="9.5703125" style="1" customWidth="1"/>
    <col min="6904" max="6904" width="8.5703125" style="1" customWidth="1"/>
    <col min="6905" max="6905" width="13.140625" style="1" customWidth="1"/>
    <col min="6906" max="6906" width="9.140625" style="1"/>
    <col min="6907" max="6907" width="12.85546875" style="1" bestFit="1" customWidth="1"/>
    <col min="6908" max="6908" width="11" style="1" customWidth="1"/>
    <col min="6909" max="7153" width="9.140625" style="1"/>
    <col min="7154" max="7154" width="13.7109375" style="1" customWidth="1"/>
    <col min="7155" max="7156" width="9.140625" style="1" customWidth="1"/>
    <col min="7157" max="7157" width="12.5703125" style="1" customWidth="1"/>
    <col min="7158" max="7158" width="11.85546875" style="1" customWidth="1"/>
    <col min="7159" max="7159" width="9.5703125" style="1" customWidth="1"/>
    <col min="7160" max="7160" width="8.5703125" style="1" customWidth="1"/>
    <col min="7161" max="7161" width="13.140625" style="1" customWidth="1"/>
    <col min="7162" max="7162" width="9.140625" style="1"/>
    <col min="7163" max="7163" width="12.85546875" style="1" bestFit="1" customWidth="1"/>
    <col min="7164" max="7164" width="11" style="1" customWidth="1"/>
    <col min="7165" max="7409" width="9.140625" style="1"/>
    <col min="7410" max="7410" width="13.7109375" style="1" customWidth="1"/>
    <col min="7411" max="7412" width="9.140625" style="1" customWidth="1"/>
    <col min="7413" max="7413" width="12.5703125" style="1" customWidth="1"/>
    <col min="7414" max="7414" width="11.85546875" style="1" customWidth="1"/>
    <col min="7415" max="7415" width="9.5703125" style="1" customWidth="1"/>
    <col min="7416" max="7416" width="8.5703125" style="1" customWidth="1"/>
    <col min="7417" max="7417" width="13.140625" style="1" customWidth="1"/>
    <col min="7418" max="7418" width="9.140625" style="1"/>
    <col min="7419" max="7419" width="12.85546875" style="1" bestFit="1" customWidth="1"/>
    <col min="7420" max="7420" width="11" style="1" customWidth="1"/>
    <col min="7421" max="7665" width="9.140625" style="1"/>
    <col min="7666" max="7666" width="13.7109375" style="1" customWidth="1"/>
    <col min="7667" max="7668" width="9.140625" style="1" customWidth="1"/>
    <col min="7669" max="7669" width="12.5703125" style="1" customWidth="1"/>
    <col min="7670" max="7670" width="11.85546875" style="1" customWidth="1"/>
    <col min="7671" max="7671" width="9.5703125" style="1" customWidth="1"/>
    <col min="7672" max="7672" width="8.5703125" style="1" customWidth="1"/>
    <col min="7673" max="7673" width="13.140625" style="1" customWidth="1"/>
    <col min="7674" max="7674" width="9.140625" style="1"/>
    <col min="7675" max="7675" width="12.85546875" style="1" bestFit="1" customWidth="1"/>
    <col min="7676" max="7676" width="11" style="1" customWidth="1"/>
    <col min="7677" max="7921" width="9.140625" style="1"/>
    <col min="7922" max="7922" width="13.7109375" style="1" customWidth="1"/>
    <col min="7923" max="7924" width="9.140625" style="1" customWidth="1"/>
    <col min="7925" max="7925" width="12.5703125" style="1" customWidth="1"/>
    <col min="7926" max="7926" width="11.85546875" style="1" customWidth="1"/>
    <col min="7927" max="7927" width="9.5703125" style="1" customWidth="1"/>
    <col min="7928" max="7928" width="8.5703125" style="1" customWidth="1"/>
    <col min="7929" max="7929" width="13.140625" style="1" customWidth="1"/>
    <col min="7930" max="7930" width="9.140625" style="1"/>
    <col min="7931" max="7931" width="12.85546875" style="1" bestFit="1" customWidth="1"/>
    <col min="7932" max="7932" width="11" style="1" customWidth="1"/>
    <col min="7933" max="8177" width="9.140625" style="1"/>
    <col min="8178" max="8178" width="13.7109375" style="1" customWidth="1"/>
    <col min="8179" max="8180" width="9.140625" style="1" customWidth="1"/>
    <col min="8181" max="8181" width="12.5703125" style="1" customWidth="1"/>
    <col min="8182" max="8182" width="11.85546875" style="1" customWidth="1"/>
    <col min="8183" max="8183" width="9.5703125" style="1" customWidth="1"/>
    <col min="8184" max="8184" width="8.5703125" style="1" customWidth="1"/>
    <col min="8185" max="8185" width="13.140625" style="1" customWidth="1"/>
    <col min="8186" max="8186" width="9.140625" style="1"/>
    <col min="8187" max="8187" width="12.85546875" style="1" bestFit="1" customWidth="1"/>
    <col min="8188" max="8188" width="11" style="1" customWidth="1"/>
    <col min="8189" max="8433" width="9.140625" style="1"/>
    <col min="8434" max="8434" width="13.7109375" style="1" customWidth="1"/>
    <col min="8435" max="8436" width="9.140625" style="1" customWidth="1"/>
    <col min="8437" max="8437" width="12.5703125" style="1" customWidth="1"/>
    <col min="8438" max="8438" width="11.85546875" style="1" customWidth="1"/>
    <col min="8439" max="8439" width="9.5703125" style="1" customWidth="1"/>
    <col min="8440" max="8440" width="8.5703125" style="1" customWidth="1"/>
    <col min="8441" max="8441" width="13.140625" style="1" customWidth="1"/>
    <col min="8442" max="8442" width="9.140625" style="1"/>
    <col min="8443" max="8443" width="12.85546875" style="1" bestFit="1" customWidth="1"/>
    <col min="8444" max="8444" width="11" style="1" customWidth="1"/>
    <col min="8445" max="8689" width="9.140625" style="1"/>
    <col min="8690" max="8690" width="13.7109375" style="1" customWidth="1"/>
    <col min="8691" max="8692" width="9.140625" style="1" customWidth="1"/>
    <col min="8693" max="8693" width="12.5703125" style="1" customWidth="1"/>
    <col min="8694" max="8694" width="11.85546875" style="1" customWidth="1"/>
    <col min="8695" max="8695" width="9.5703125" style="1" customWidth="1"/>
    <col min="8696" max="8696" width="8.5703125" style="1" customWidth="1"/>
    <col min="8697" max="8697" width="13.140625" style="1" customWidth="1"/>
    <col min="8698" max="8698" width="9.140625" style="1"/>
    <col min="8699" max="8699" width="12.85546875" style="1" bestFit="1" customWidth="1"/>
    <col min="8700" max="8700" width="11" style="1" customWidth="1"/>
    <col min="8701" max="8945" width="9.140625" style="1"/>
    <col min="8946" max="8946" width="13.7109375" style="1" customWidth="1"/>
    <col min="8947" max="8948" width="9.140625" style="1" customWidth="1"/>
    <col min="8949" max="8949" width="12.5703125" style="1" customWidth="1"/>
    <col min="8950" max="8950" width="11.85546875" style="1" customWidth="1"/>
    <col min="8951" max="8951" width="9.5703125" style="1" customWidth="1"/>
    <col min="8952" max="8952" width="8.5703125" style="1" customWidth="1"/>
    <col min="8953" max="8953" width="13.140625" style="1" customWidth="1"/>
    <col min="8954" max="8954" width="9.140625" style="1"/>
    <col min="8955" max="8955" width="12.85546875" style="1" bestFit="1" customWidth="1"/>
    <col min="8956" max="8956" width="11" style="1" customWidth="1"/>
    <col min="8957" max="9201" width="9.140625" style="1"/>
    <col min="9202" max="9202" width="13.7109375" style="1" customWidth="1"/>
    <col min="9203" max="9204" width="9.140625" style="1" customWidth="1"/>
    <col min="9205" max="9205" width="12.5703125" style="1" customWidth="1"/>
    <col min="9206" max="9206" width="11.85546875" style="1" customWidth="1"/>
    <col min="9207" max="9207" width="9.5703125" style="1" customWidth="1"/>
    <col min="9208" max="9208" width="8.5703125" style="1" customWidth="1"/>
    <col min="9209" max="9209" width="13.140625" style="1" customWidth="1"/>
    <col min="9210" max="9210" width="9.140625" style="1"/>
    <col min="9211" max="9211" width="12.85546875" style="1" bestFit="1" customWidth="1"/>
    <col min="9212" max="9212" width="11" style="1" customWidth="1"/>
    <col min="9213" max="9457" width="9.140625" style="1"/>
    <col min="9458" max="9458" width="13.7109375" style="1" customWidth="1"/>
    <col min="9459" max="9460" width="9.140625" style="1" customWidth="1"/>
    <col min="9461" max="9461" width="12.5703125" style="1" customWidth="1"/>
    <col min="9462" max="9462" width="11.85546875" style="1" customWidth="1"/>
    <col min="9463" max="9463" width="9.5703125" style="1" customWidth="1"/>
    <col min="9464" max="9464" width="8.5703125" style="1" customWidth="1"/>
    <col min="9465" max="9465" width="13.140625" style="1" customWidth="1"/>
    <col min="9466" max="9466" width="9.140625" style="1"/>
    <col min="9467" max="9467" width="12.85546875" style="1" bestFit="1" customWidth="1"/>
    <col min="9468" max="9468" width="11" style="1" customWidth="1"/>
    <col min="9469" max="9713" width="9.140625" style="1"/>
    <col min="9714" max="9714" width="13.7109375" style="1" customWidth="1"/>
    <col min="9715" max="9716" width="9.140625" style="1" customWidth="1"/>
    <col min="9717" max="9717" width="12.5703125" style="1" customWidth="1"/>
    <col min="9718" max="9718" width="11.85546875" style="1" customWidth="1"/>
    <col min="9719" max="9719" width="9.5703125" style="1" customWidth="1"/>
    <col min="9720" max="9720" width="8.5703125" style="1" customWidth="1"/>
    <col min="9721" max="9721" width="13.140625" style="1" customWidth="1"/>
    <col min="9722" max="9722" width="9.140625" style="1"/>
    <col min="9723" max="9723" width="12.85546875" style="1" bestFit="1" customWidth="1"/>
    <col min="9724" max="9724" width="11" style="1" customWidth="1"/>
    <col min="9725" max="9969" width="9.140625" style="1"/>
    <col min="9970" max="9970" width="13.7109375" style="1" customWidth="1"/>
    <col min="9971" max="9972" width="9.140625" style="1" customWidth="1"/>
    <col min="9973" max="9973" width="12.5703125" style="1" customWidth="1"/>
    <col min="9974" max="9974" width="11.85546875" style="1" customWidth="1"/>
    <col min="9975" max="9975" width="9.5703125" style="1" customWidth="1"/>
    <col min="9976" max="9976" width="8.5703125" style="1" customWidth="1"/>
    <col min="9977" max="9977" width="13.140625" style="1" customWidth="1"/>
    <col min="9978" max="9978" width="9.140625" style="1"/>
    <col min="9979" max="9979" width="12.85546875" style="1" bestFit="1" customWidth="1"/>
    <col min="9980" max="9980" width="11" style="1" customWidth="1"/>
    <col min="9981" max="10225" width="9.140625" style="1"/>
    <col min="10226" max="10226" width="13.7109375" style="1" customWidth="1"/>
    <col min="10227" max="10228" width="9.140625" style="1" customWidth="1"/>
    <col min="10229" max="10229" width="12.5703125" style="1" customWidth="1"/>
    <col min="10230" max="10230" width="11.85546875" style="1" customWidth="1"/>
    <col min="10231" max="10231" width="9.5703125" style="1" customWidth="1"/>
    <col min="10232" max="10232" width="8.5703125" style="1" customWidth="1"/>
    <col min="10233" max="10233" width="13.140625" style="1" customWidth="1"/>
    <col min="10234" max="10234" width="9.140625" style="1"/>
    <col min="10235" max="10235" width="12.85546875" style="1" bestFit="1" customWidth="1"/>
    <col min="10236" max="10236" width="11" style="1" customWidth="1"/>
    <col min="10237" max="10481" width="9.140625" style="1"/>
    <col min="10482" max="10482" width="13.7109375" style="1" customWidth="1"/>
    <col min="10483" max="10484" width="9.140625" style="1" customWidth="1"/>
    <col min="10485" max="10485" width="12.5703125" style="1" customWidth="1"/>
    <col min="10486" max="10486" width="11.85546875" style="1" customWidth="1"/>
    <col min="10487" max="10487" width="9.5703125" style="1" customWidth="1"/>
    <col min="10488" max="10488" width="8.5703125" style="1" customWidth="1"/>
    <col min="10489" max="10489" width="13.140625" style="1" customWidth="1"/>
    <col min="10490" max="10490" width="9.140625" style="1"/>
    <col min="10491" max="10491" width="12.85546875" style="1" bestFit="1" customWidth="1"/>
    <col min="10492" max="10492" width="11" style="1" customWidth="1"/>
    <col min="10493" max="10737" width="9.140625" style="1"/>
    <col min="10738" max="10738" width="13.7109375" style="1" customWidth="1"/>
    <col min="10739" max="10740" width="9.140625" style="1" customWidth="1"/>
    <col min="10741" max="10741" width="12.5703125" style="1" customWidth="1"/>
    <col min="10742" max="10742" width="11.85546875" style="1" customWidth="1"/>
    <col min="10743" max="10743" width="9.5703125" style="1" customWidth="1"/>
    <col min="10744" max="10744" width="8.5703125" style="1" customWidth="1"/>
    <col min="10745" max="10745" width="13.140625" style="1" customWidth="1"/>
    <col min="10746" max="10746" width="9.140625" style="1"/>
    <col min="10747" max="10747" width="12.85546875" style="1" bestFit="1" customWidth="1"/>
    <col min="10748" max="10748" width="11" style="1" customWidth="1"/>
    <col min="10749" max="10993" width="9.140625" style="1"/>
    <col min="10994" max="10994" width="13.7109375" style="1" customWidth="1"/>
    <col min="10995" max="10996" width="9.140625" style="1" customWidth="1"/>
    <col min="10997" max="10997" width="12.5703125" style="1" customWidth="1"/>
    <col min="10998" max="10998" width="11.85546875" style="1" customWidth="1"/>
    <col min="10999" max="10999" width="9.5703125" style="1" customWidth="1"/>
    <col min="11000" max="11000" width="8.5703125" style="1" customWidth="1"/>
    <col min="11001" max="11001" width="13.140625" style="1" customWidth="1"/>
    <col min="11002" max="11002" width="9.140625" style="1"/>
    <col min="11003" max="11003" width="12.85546875" style="1" bestFit="1" customWidth="1"/>
    <col min="11004" max="11004" width="11" style="1" customWidth="1"/>
    <col min="11005" max="11249" width="9.140625" style="1"/>
    <col min="11250" max="11250" width="13.7109375" style="1" customWidth="1"/>
    <col min="11251" max="11252" width="9.140625" style="1" customWidth="1"/>
    <col min="11253" max="11253" width="12.5703125" style="1" customWidth="1"/>
    <col min="11254" max="11254" width="11.85546875" style="1" customWidth="1"/>
    <col min="11255" max="11255" width="9.5703125" style="1" customWidth="1"/>
    <col min="11256" max="11256" width="8.5703125" style="1" customWidth="1"/>
    <col min="11257" max="11257" width="13.140625" style="1" customWidth="1"/>
    <col min="11258" max="11258" width="9.140625" style="1"/>
    <col min="11259" max="11259" width="12.85546875" style="1" bestFit="1" customWidth="1"/>
    <col min="11260" max="11260" width="11" style="1" customWidth="1"/>
    <col min="11261" max="11505" width="9.140625" style="1"/>
    <col min="11506" max="11506" width="13.7109375" style="1" customWidth="1"/>
    <col min="11507" max="11508" width="9.140625" style="1" customWidth="1"/>
    <col min="11509" max="11509" width="12.5703125" style="1" customWidth="1"/>
    <col min="11510" max="11510" width="11.85546875" style="1" customWidth="1"/>
    <col min="11511" max="11511" width="9.5703125" style="1" customWidth="1"/>
    <col min="11512" max="11512" width="8.5703125" style="1" customWidth="1"/>
    <col min="11513" max="11513" width="13.140625" style="1" customWidth="1"/>
    <col min="11514" max="11514" width="9.140625" style="1"/>
    <col min="11515" max="11515" width="12.85546875" style="1" bestFit="1" customWidth="1"/>
    <col min="11516" max="11516" width="11" style="1" customWidth="1"/>
    <col min="11517" max="11761" width="9.140625" style="1"/>
    <col min="11762" max="11762" width="13.7109375" style="1" customWidth="1"/>
    <col min="11763" max="11764" width="9.140625" style="1" customWidth="1"/>
    <col min="11765" max="11765" width="12.5703125" style="1" customWidth="1"/>
    <col min="11766" max="11766" width="11.85546875" style="1" customWidth="1"/>
    <col min="11767" max="11767" width="9.5703125" style="1" customWidth="1"/>
    <col min="11768" max="11768" width="8.5703125" style="1" customWidth="1"/>
    <col min="11769" max="11769" width="13.140625" style="1" customWidth="1"/>
    <col min="11770" max="11770" width="9.140625" style="1"/>
    <col min="11771" max="11771" width="12.85546875" style="1" bestFit="1" customWidth="1"/>
    <col min="11772" max="11772" width="11" style="1" customWidth="1"/>
    <col min="11773" max="12017" width="9.140625" style="1"/>
    <col min="12018" max="12018" width="13.7109375" style="1" customWidth="1"/>
    <col min="12019" max="12020" width="9.140625" style="1" customWidth="1"/>
    <col min="12021" max="12021" width="12.5703125" style="1" customWidth="1"/>
    <col min="12022" max="12022" width="11.85546875" style="1" customWidth="1"/>
    <col min="12023" max="12023" width="9.5703125" style="1" customWidth="1"/>
    <col min="12024" max="12024" width="8.5703125" style="1" customWidth="1"/>
    <col min="12025" max="12025" width="13.140625" style="1" customWidth="1"/>
    <col min="12026" max="12026" width="9.140625" style="1"/>
    <col min="12027" max="12027" width="12.85546875" style="1" bestFit="1" customWidth="1"/>
    <col min="12028" max="12028" width="11" style="1" customWidth="1"/>
    <col min="12029" max="12273" width="9.140625" style="1"/>
    <col min="12274" max="12274" width="13.7109375" style="1" customWidth="1"/>
    <col min="12275" max="12276" width="9.140625" style="1" customWidth="1"/>
    <col min="12277" max="12277" width="12.5703125" style="1" customWidth="1"/>
    <col min="12278" max="12278" width="11.85546875" style="1" customWidth="1"/>
    <col min="12279" max="12279" width="9.5703125" style="1" customWidth="1"/>
    <col min="12280" max="12280" width="8.5703125" style="1" customWidth="1"/>
    <col min="12281" max="12281" width="13.140625" style="1" customWidth="1"/>
    <col min="12282" max="12282" width="9.140625" style="1"/>
    <col min="12283" max="12283" width="12.85546875" style="1" bestFit="1" customWidth="1"/>
    <col min="12284" max="12284" width="11" style="1" customWidth="1"/>
    <col min="12285" max="12529" width="9.140625" style="1"/>
    <col min="12530" max="12530" width="13.7109375" style="1" customWidth="1"/>
    <col min="12531" max="12532" width="9.140625" style="1" customWidth="1"/>
    <col min="12533" max="12533" width="12.5703125" style="1" customWidth="1"/>
    <col min="12534" max="12534" width="11.85546875" style="1" customWidth="1"/>
    <col min="12535" max="12535" width="9.5703125" style="1" customWidth="1"/>
    <col min="12536" max="12536" width="8.5703125" style="1" customWidth="1"/>
    <col min="12537" max="12537" width="13.140625" style="1" customWidth="1"/>
    <col min="12538" max="12538" width="9.140625" style="1"/>
    <col min="12539" max="12539" width="12.85546875" style="1" bestFit="1" customWidth="1"/>
    <col min="12540" max="12540" width="11" style="1" customWidth="1"/>
    <col min="12541" max="12785" width="9.140625" style="1"/>
    <col min="12786" max="12786" width="13.7109375" style="1" customWidth="1"/>
    <col min="12787" max="12788" width="9.140625" style="1" customWidth="1"/>
    <col min="12789" max="12789" width="12.5703125" style="1" customWidth="1"/>
    <col min="12790" max="12790" width="11.85546875" style="1" customWidth="1"/>
    <col min="12791" max="12791" width="9.5703125" style="1" customWidth="1"/>
    <col min="12792" max="12792" width="8.5703125" style="1" customWidth="1"/>
    <col min="12793" max="12793" width="13.140625" style="1" customWidth="1"/>
    <col min="12794" max="12794" width="9.140625" style="1"/>
    <col min="12795" max="12795" width="12.85546875" style="1" bestFit="1" customWidth="1"/>
    <col min="12796" max="12796" width="11" style="1" customWidth="1"/>
    <col min="12797" max="13041" width="9.140625" style="1"/>
    <col min="13042" max="13042" width="13.7109375" style="1" customWidth="1"/>
    <col min="13043" max="13044" width="9.140625" style="1" customWidth="1"/>
    <col min="13045" max="13045" width="12.5703125" style="1" customWidth="1"/>
    <col min="13046" max="13046" width="11.85546875" style="1" customWidth="1"/>
    <col min="13047" max="13047" width="9.5703125" style="1" customWidth="1"/>
    <col min="13048" max="13048" width="8.5703125" style="1" customWidth="1"/>
    <col min="13049" max="13049" width="13.140625" style="1" customWidth="1"/>
    <col min="13050" max="13050" width="9.140625" style="1"/>
    <col min="13051" max="13051" width="12.85546875" style="1" bestFit="1" customWidth="1"/>
    <col min="13052" max="13052" width="11" style="1" customWidth="1"/>
    <col min="13053" max="13297" width="9.140625" style="1"/>
    <col min="13298" max="13298" width="13.7109375" style="1" customWidth="1"/>
    <col min="13299" max="13300" width="9.140625" style="1" customWidth="1"/>
    <col min="13301" max="13301" width="12.5703125" style="1" customWidth="1"/>
    <col min="13302" max="13302" width="11.85546875" style="1" customWidth="1"/>
    <col min="13303" max="13303" width="9.5703125" style="1" customWidth="1"/>
    <col min="13304" max="13304" width="8.5703125" style="1" customWidth="1"/>
    <col min="13305" max="13305" width="13.140625" style="1" customWidth="1"/>
    <col min="13306" max="13306" width="9.140625" style="1"/>
    <col min="13307" max="13307" width="12.85546875" style="1" bestFit="1" customWidth="1"/>
    <col min="13308" max="13308" width="11" style="1" customWidth="1"/>
    <col min="13309" max="13553" width="9.140625" style="1"/>
    <col min="13554" max="13554" width="13.7109375" style="1" customWidth="1"/>
    <col min="13555" max="13556" width="9.140625" style="1" customWidth="1"/>
    <col min="13557" max="13557" width="12.5703125" style="1" customWidth="1"/>
    <col min="13558" max="13558" width="11.85546875" style="1" customWidth="1"/>
    <col min="13559" max="13559" width="9.5703125" style="1" customWidth="1"/>
    <col min="13560" max="13560" width="8.5703125" style="1" customWidth="1"/>
    <col min="13561" max="13561" width="13.140625" style="1" customWidth="1"/>
    <col min="13562" max="13562" width="9.140625" style="1"/>
    <col min="13563" max="13563" width="12.85546875" style="1" bestFit="1" customWidth="1"/>
    <col min="13564" max="13564" width="11" style="1" customWidth="1"/>
    <col min="13565" max="13809" width="9.140625" style="1"/>
    <col min="13810" max="13810" width="13.7109375" style="1" customWidth="1"/>
    <col min="13811" max="13812" width="9.140625" style="1" customWidth="1"/>
    <col min="13813" max="13813" width="12.5703125" style="1" customWidth="1"/>
    <col min="13814" max="13814" width="11.85546875" style="1" customWidth="1"/>
    <col min="13815" max="13815" width="9.5703125" style="1" customWidth="1"/>
    <col min="13816" max="13816" width="8.5703125" style="1" customWidth="1"/>
    <col min="13817" max="13817" width="13.140625" style="1" customWidth="1"/>
    <col min="13818" max="13818" width="9.140625" style="1"/>
    <col min="13819" max="13819" width="12.85546875" style="1" bestFit="1" customWidth="1"/>
    <col min="13820" max="13820" width="11" style="1" customWidth="1"/>
    <col min="13821" max="14065" width="9.140625" style="1"/>
    <col min="14066" max="14066" width="13.7109375" style="1" customWidth="1"/>
    <col min="14067" max="14068" width="9.140625" style="1" customWidth="1"/>
    <col min="14069" max="14069" width="12.5703125" style="1" customWidth="1"/>
    <col min="14070" max="14070" width="11.85546875" style="1" customWidth="1"/>
    <col min="14071" max="14071" width="9.5703125" style="1" customWidth="1"/>
    <col min="14072" max="14072" width="8.5703125" style="1" customWidth="1"/>
    <col min="14073" max="14073" width="13.140625" style="1" customWidth="1"/>
    <col min="14074" max="14074" width="9.140625" style="1"/>
    <col min="14075" max="14075" width="12.85546875" style="1" bestFit="1" customWidth="1"/>
    <col min="14076" max="14076" width="11" style="1" customWidth="1"/>
    <col min="14077" max="14321" width="9.140625" style="1"/>
    <col min="14322" max="14322" width="13.7109375" style="1" customWidth="1"/>
    <col min="14323" max="14324" width="9.140625" style="1" customWidth="1"/>
    <col min="14325" max="14325" width="12.5703125" style="1" customWidth="1"/>
    <col min="14326" max="14326" width="11.85546875" style="1" customWidth="1"/>
    <col min="14327" max="14327" width="9.5703125" style="1" customWidth="1"/>
    <col min="14328" max="14328" width="8.5703125" style="1" customWidth="1"/>
    <col min="14329" max="14329" width="13.140625" style="1" customWidth="1"/>
    <col min="14330" max="14330" width="9.140625" style="1"/>
    <col min="14331" max="14331" width="12.85546875" style="1" bestFit="1" customWidth="1"/>
    <col min="14332" max="14332" width="11" style="1" customWidth="1"/>
    <col min="14333" max="14577" width="9.140625" style="1"/>
    <col min="14578" max="14578" width="13.7109375" style="1" customWidth="1"/>
    <col min="14579" max="14580" width="9.140625" style="1" customWidth="1"/>
    <col min="14581" max="14581" width="12.5703125" style="1" customWidth="1"/>
    <col min="14582" max="14582" width="11.85546875" style="1" customWidth="1"/>
    <col min="14583" max="14583" width="9.5703125" style="1" customWidth="1"/>
    <col min="14584" max="14584" width="8.5703125" style="1" customWidth="1"/>
    <col min="14585" max="14585" width="13.140625" style="1" customWidth="1"/>
    <col min="14586" max="14586" width="9.140625" style="1"/>
    <col min="14587" max="14587" width="12.85546875" style="1" bestFit="1" customWidth="1"/>
    <col min="14588" max="14588" width="11" style="1" customWidth="1"/>
    <col min="14589" max="14833" width="9.140625" style="1"/>
    <col min="14834" max="14834" width="13.7109375" style="1" customWidth="1"/>
    <col min="14835" max="14836" width="9.140625" style="1" customWidth="1"/>
    <col min="14837" max="14837" width="12.5703125" style="1" customWidth="1"/>
    <col min="14838" max="14838" width="11.85546875" style="1" customWidth="1"/>
    <col min="14839" max="14839" width="9.5703125" style="1" customWidth="1"/>
    <col min="14840" max="14840" width="8.5703125" style="1" customWidth="1"/>
    <col min="14841" max="14841" width="13.140625" style="1" customWidth="1"/>
    <col min="14842" max="14842" width="9.140625" style="1"/>
    <col min="14843" max="14843" width="12.85546875" style="1" bestFit="1" customWidth="1"/>
    <col min="14844" max="14844" width="11" style="1" customWidth="1"/>
    <col min="14845" max="15089" width="9.140625" style="1"/>
    <col min="15090" max="15090" width="13.7109375" style="1" customWidth="1"/>
    <col min="15091" max="15092" width="9.140625" style="1" customWidth="1"/>
    <col min="15093" max="15093" width="12.5703125" style="1" customWidth="1"/>
    <col min="15094" max="15094" width="11.85546875" style="1" customWidth="1"/>
    <col min="15095" max="15095" width="9.5703125" style="1" customWidth="1"/>
    <col min="15096" max="15096" width="8.5703125" style="1" customWidth="1"/>
    <col min="15097" max="15097" width="13.140625" style="1" customWidth="1"/>
    <col min="15098" max="15098" width="9.140625" style="1"/>
    <col min="15099" max="15099" width="12.85546875" style="1" bestFit="1" customWidth="1"/>
    <col min="15100" max="15100" width="11" style="1" customWidth="1"/>
    <col min="15101" max="15345" width="9.140625" style="1"/>
    <col min="15346" max="15346" width="13.7109375" style="1" customWidth="1"/>
    <col min="15347" max="15348" width="9.140625" style="1" customWidth="1"/>
    <col min="15349" max="15349" width="12.5703125" style="1" customWidth="1"/>
    <col min="15350" max="15350" width="11.85546875" style="1" customWidth="1"/>
    <col min="15351" max="15351" width="9.5703125" style="1" customWidth="1"/>
    <col min="15352" max="15352" width="8.5703125" style="1" customWidth="1"/>
    <col min="15353" max="15353" width="13.140625" style="1" customWidth="1"/>
    <col min="15354" max="15354" width="9.140625" style="1"/>
    <col min="15355" max="15355" width="12.85546875" style="1" bestFit="1" customWidth="1"/>
    <col min="15356" max="15356" width="11" style="1" customWidth="1"/>
    <col min="15357" max="15601" width="9.140625" style="1"/>
    <col min="15602" max="15602" width="13.7109375" style="1" customWidth="1"/>
    <col min="15603" max="15604" width="9.140625" style="1" customWidth="1"/>
    <col min="15605" max="15605" width="12.5703125" style="1" customWidth="1"/>
    <col min="15606" max="15606" width="11.85546875" style="1" customWidth="1"/>
    <col min="15607" max="15607" width="9.5703125" style="1" customWidth="1"/>
    <col min="15608" max="15608" width="8.5703125" style="1" customWidth="1"/>
    <col min="15609" max="15609" width="13.140625" style="1" customWidth="1"/>
    <col min="15610" max="15610" width="9.140625" style="1"/>
    <col min="15611" max="15611" width="12.85546875" style="1" bestFit="1" customWidth="1"/>
    <col min="15612" max="15612" width="11" style="1" customWidth="1"/>
    <col min="15613" max="15857" width="9.140625" style="1"/>
    <col min="15858" max="15858" width="13.7109375" style="1" customWidth="1"/>
    <col min="15859" max="15860" width="9.140625" style="1" customWidth="1"/>
    <col min="15861" max="15861" width="12.5703125" style="1" customWidth="1"/>
    <col min="15862" max="15862" width="11.85546875" style="1" customWidth="1"/>
    <col min="15863" max="15863" width="9.5703125" style="1" customWidth="1"/>
    <col min="15864" max="15864" width="8.5703125" style="1" customWidth="1"/>
    <col min="15865" max="15865" width="13.140625" style="1" customWidth="1"/>
    <col min="15866" max="15866" width="9.140625" style="1"/>
    <col min="15867" max="15867" width="12.85546875" style="1" bestFit="1" customWidth="1"/>
    <col min="15868" max="15868" width="11" style="1" customWidth="1"/>
    <col min="15869" max="16113" width="9.140625" style="1"/>
    <col min="16114" max="16114" width="13.7109375" style="1" customWidth="1"/>
    <col min="16115" max="16116" width="9.140625" style="1" customWidth="1"/>
    <col min="16117" max="16117" width="12.5703125" style="1" customWidth="1"/>
    <col min="16118" max="16118" width="11.85546875" style="1" customWidth="1"/>
    <col min="16119" max="16119" width="9.5703125" style="1" customWidth="1"/>
    <col min="16120" max="16120" width="8.5703125" style="1" customWidth="1"/>
    <col min="16121" max="16121" width="13.140625" style="1" customWidth="1"/>
    <col min="16122" max="16122" width="9.140625" style="1"/>
    <col min="16123" max="16123" width="12.85546875" style="1" bestFit="1" customWidth="1"/>
    <col min="16124" max="16124" width="11" style="1" customWidth="1"/>
    <col min="16125" max="16384" width="9.140625" style="1"/>
  </cols>
  <sheetData>
    <row r="1" spans="1:4" ht="26.25" customHeight="1" thickBot="1" x14ac:dyDescent="0.25">
      <c r="A1" s="137" t="s">
        <v>0</v>
      </c>
      <c r="B1" s="137"/>
      <c r="C1" s="137"/>
      <c r="D1" s="137"/>
    </row>
    <row r="2" spans="1:4" ht="13.5" thickBot="1" x14ac:dyDescent="0.25">
      <c r="A2" s="2" t="s">
        <v>1</v>
      </c>
      <c r="B2" s="3"/>
      <c r="C2" s="4"/>
      <c r="D2" s="5"/>
    </row>
    <row r="3" spans="1:4" ht="12.75" x14ac:dyDescent="0.2">
      <c r="A3" s="6"/>
      <c r="B3" s="7" t="s">
        <v>3</v>
      </c>
      <c r="C3" s="7" t="s">
        <v>4</v>
      </c>
      <c r="D3" s="8" t="s">
        <v>5</v>
      </c>
    </row>
    <row r="4" spans="1:4" ht="12.75" x14ac:dyDescent="0.2">
      <c r="A4" s="6" t="s">
        <v>6</v>
      </c>
      <c r="B4" s="7">
        <v>1363</v>
      </c>
      <c r="C4" s="7">
        <v>670</v>
      </c>
      <c r="D4" s="8">
        <f>SUM(C4*B4)</f>
        <v>913210</v>
      </c>
    </row>
    <row r="5" spans="1:4" ht="12.75" x14ac:dyDescent="0.2">
      <c r="A5" s="6" t="s">
        <v>9</v>
      </c>
      <c r="B5" s="7">
        <v>272</v>
      </c>
      <c r="C5" s="7">
        <v>1190</v>
      </c>
      <c r="D5" s="8">
        <f t="shared" ref="D5:D11" si="0">SUM(C5*B5)</f>
        <v>323680</v>
      </c>
    </row>
    <row r="6" spans="1:4" ht="12.75" x14ac:dyDescent="0.2">
      <c r="A6" s="6" t="s">
        <v>11</v>
      </c>
      <c r="B6" s="7">
        <v>1092</v>
      </c>
      <c r="C6" s="7">
        <v>1490</v>
      </c>
      <c r="D6" s="8">
        <f t="shared" si="0"/>
        <v>1627080</v>
      </c>
    </row>
    <row r="7" spans="1:4" ht="12.75" x14ac:dyDescent="0.2">
      <c r="A7" s="6" t="s">
        <v>13</v>
      </c>
      <c r="B7" s="7">
        <v>136</v>
      </c>
      <c r="C7" s="7">
        <v>690</v>
      </c>
      <c r="D7" s="8">
        <f t="shared" si="0"/>
        <v>93840</v>
      </c>
    </row>
    <row r="8" spans="1:4" ht="12.75" x14ac:dyDescent="0.2">
      <c r="A8" s="6" t="s">
        <v>14</v>
      </c>
      <c r="B8" s="7">
        <v>833</v>
      </c>
      <c r="C8" s="7">
        <v>1500</v>
      </c>
      <c r="D8" s="8">
        <f t="shared" si="0"/>
        <v>1249500</v>
      </c>
    </row>
    <row r="9" spans="1:4" ht="12.75" x14ac:dyDescent="0.2">
      <c r="A9" s="6" t="s">
        <v>16</v>
      </c>
      <c r="B9" s="7">
        <v>3543</v>
      </c>
      <c r="C9" s="7">
        <v>1350</v>
      </c>
      <c r="D9" s="8">
        <f t="shared" si="0"/>
        <v>4783050</v>
      </c>
    </row>
    <row r="10" spans="1:4" ht="12.75" x14ac:dyDescent="0.2">
      <c r="A10" s="6" t="s">
        <v>17</v>
      </c>
      <c r="B10" s="7">
        <v>406</v>
      </c>
      <c r="C10" s="7">
        <v>1550</v>
      </c>
      <c r="D10" s="8">
        <f t="shared" si="0"/>
        <v>629300</v>
      </c>
    </row>
    <row r="11" spans="1:4" ht="12.75" x14ac:dyDescent="0.2">
      <c r="A11" s="6" t="s">
        <v>19</v>
      </c>
      <c r="B11" s="7">
        <v>370</v>
      </c>
      <c r="C11" s="7">
        <v>2300</v>
      </c>
      <c r="D11" s="8">
        <f t="shared" si="0"/>
        <v>851000</v>
      </c>
    </row>
    <row r="12" spans="1:4" ht="12.75" x14ac:dyDescent="0.2">
      <c r="A12" s="6" t="s">
        <v>12</v>
      </c>
      <c r="B12" s="7">
        <f>SUM(B4:B11)</f>
        <v>8015</v>
      </c>
      <c r="C12" s="7">
        <f>SUM(C3:C11)</f>
        <v>10740</v>
      </c>
      <c r="D12" s="7">
        <f>SUM(D4:D11)</f>
        <v>10470660</v>
      </c>
    </row>
    <row r="13" spans="1:4" ht="12.75" x14ac:dyDescent="0.2">
      <c r="A13" s="6"/>
      <c r="B13" s="7"/>
      <c r="C13" s="7"/>
      <c r="D13" s="8"/>
    </row>
    <row r="14" spans="1:4" ht="12.75" x14ac:dyDescent="0.2">
      <c r="A14" s="6" t="s">
        <v>15</v>
      </c>
      <c r="B14" s="19">
        <f>C12/8</f>
        <v>1342.5</v>
      </c>
      <c r="C14" s="20">
        <f>D12/B12</f>
        <v>1306.3830318153462</v>
      </c>
      <c r="D14" s="8"/>
    </row>
    <row r="15" spans="1:4" ht="13.5" thickBot="1" x14ac:dyDescent="0.25">
      <c r="A15" s="21"/>
      <c r="B15" s="22"/>
      <c r="C15" s="23"/>
      <c r="D15" s="24"/>
    </row>
    <row r="16" spans="1:4" ht="13.5" thickBot="1" x14ac:dyDescent="0.25">
      <c r="A16" s="2" t="s">
        <v>24</v>
      </c>
      <c r="B16" s="25"/>
      <c r="C16" s="25"/>
      <c r="D16" s="26"/>
    </row>
    <row r="17" spans="1:4" ht="12.75" x14ac:dyDescent="0.2">
      <c r="A17" s="6"/>
      <c r="B17" s="7" t="s">
        <v>3</v>
      </c>
      <c r="C17" s="7" t="s">
        <v>4</v>
      </c>
      <c r="D17" s="8" t="s">
        <v>5</v>
      </c>
    </row>
    <row r="18" spans="1:4" ht="12.75" x14ac:dyDescent="0.2">
      <c r="A18" s="6"/>
      <c r="B18" s="7"/>
      <c r="C18" s="7"/>
      <c r="D18" s="8">
        <f>SUM(B18*C18)</f>
        <v>0</v>
      </c>
    </row>
    <row r="19" spans="1:4" ht="12.75" x14ac:dyDescent="0.2">
      <c r="A19" s="6" t="s">
        <v>26</v>
      </c>
      <c r="B19" s="7">
        <v>123</v>
      </c>
      <c r="C19" s="7">
        <v>1812</v>
      </c>
      <c r="D19" s="8">
        <f t="shared" ref="D19:D28" si="1">SUM(B19*C19)</f>
        <v>222876</v>
      </c>
    </row>
    <row r="20" spans="1:4" ht="12.75" x14ac:dyDescent="0.2">
      <c r="A20" s="6" t="s">
        <v>28</v>
      </c>
      <c r="B20" s="7">
        <v>63</v>
      </c>
      <c r="C20" s="7">
        <v>660</v>
      </c>
      <c r="D20" s="8">
        <f t="shared" si="1"/>
        <v>41580</v>
      </c>
    </row>
    <row r="21" spans="1:4" ht="12.75" x14ac:dyDescent="0.2">
      <c r="A21" s="6" t="s">
        <v>30</v>
      </c>
      <c r="B21" s="7">
        <v>134</v>
      </c>
      <c r="C21" s="7">
        <v>760</v>
      </c>
      <c r="D21" s="8">
        <f t="shared" si="1"/>
        <v>101840</v>
      </c>
    </row>
    <row r="22" spans="1:4" ht="12.75" x14ac:dyDescent="0.2">
      <c r="A22" s="6" t="s">
        <v>32</v>
      </c>
      <c r="B22" s="7">
        <v>29</v>
      </c>
      <c r="C22" s="7">
        <v>1380</v>
      </c>
      <c r="D22" s="8">
        <f t="shared" si="1"/>
        <v>40020</v>
      </c>
    </row>
    <row r="23" spans="1:4" ht="12.75" x14ac:dyDescent="0.2">
      <c r="A23" s="6" t="s">
        <v>34</v>
      </c>
      <c r="B23" s="7">
        <v>29</v>
      </c>
      <c r="C23" s="7">
        <v>1068</v>
      </c>
      <c r="D23" s="8">
        <f t="shared" si="1"/>
        <v>30972</v>
      </c>
    </row>
    <row r="24" spans="1:4" ht="12.75" x14ac:dyDescent="0.2">
      <c r="A24" s="6" t="s">
        <v>35</v>
      </c>
      <c r="B24" s="7">
        <v>131</v>
      </c>
      <c r="C24" s="7">
        <v>1518</v>
      </c>
      <c r="D24" s="8">
        <f t="shared" si="1"/>
        <v>198858</v>
      </c>
    </row>
    <row r="25" spans="1:4" ht="12.75" x14ac:dyDescent="0.2">
      <c r="A25" s="6" t="s">
        <v>36</v>
      </c>
      <c r="B25" s="7">
        <v>33</v>
      </c>
      <c r="C25" s="7">
        <v>1296</v>
      </c>
      <c r="D25" s="8">
        <f t="shared" si="1"/>
        <v>42768</v>
      </c>
    </row>
    <row r="26" spans="1:4" ht="12.75" x14ac:dyDescent="0.2">
      <c r="A26" s="6" t="s">
        <v>37</v>
      </c>
      <c r="B26" s="7">
        <v>103</v>
      </c>
      <c r="C26" s="7">
        <v>1350</v>
      </c>
      <c r="D26" s="8">
        <f t="shared" si="1"/>
        <v>139050</v>
      </c>
    </row>
    <row r="27" spans="1:4" ht="12.75" x14ac:dyDescent="0.2">
      <c r="A27" s="6" t="s">
        <v>38</v>
      </c>
      <c r="B27" s="7">
        <v>59</v>
      </c>
      <c r="C27" s="7">
        <v>588</v>
      </c>
      <c r="D27" s="8">
        <f t="shared" si="1"/>
        <v>34692</v>
      </c>
    </row>
    <row r="28" spans="1:4" ht="12.75" x14ac:dyDescent="0.2">
      <c r="A28" s="6" t="s">
        <v>40</v>
      </c>
      <c r="B28" s="7">
        <v>315</v>
      </c>
      <c r="C28" s="7">
        <v>816</v>
      </c>
      <c r="D28" s="8">
        <f t="shared" si="1"/>
        <v>257040</v>
      </c>
    </row>
    <row r="29" spans="1:4" ht="12.75" x14ac:dyDescent="0.2">
      <c r="A29" s="6" t="s">
        <v>12</v>
      </c>
      <c r="B29" s="10">
        <f>SUM(B18:B28)</f>
        <v>1019</v>
      </c>
      <c r="C29" s="10">
        <f>SUM(C18:C28)</f>
        <v>11248</v>
      </c>
      <c r="D29" s="11">
        <f>SUM(D18:D28)</f>
        <v>1109696</v>
      </c>
    </row>
    <row r="30" spans="1:4" ht="12.75" x14ac:dyDescent="0.2">
      <c r="A30" s="6"/>
      <c r="B30" s="35"/>
      <c r="C30" s="7"/>
      <c r="D30" s="8"/>
    </row>
    <row r="31" spans="1:4" ht="12.75" x14ac:dyDescent="0.2">
      <c r="A31" s="6" t="s">
        <v>15</v>
      </c>
      <c r="B31" s="36">
        <f>C29/10</f>
        <v>1124.8</v>
      </c>
      <c r="C31" s="20">
        <f>D29/B29</f>
        <v>1089.0049067713444</v>
      </c>
      <c r="D31" s="8"/>
    </row>
    <row r="32" spans="1:4" ht="13.5" thickBot="1" x14ac:dyDescent="0.25">
      <c r="A32" s="21"/>
      <c r="B32" s="37"/>
      <c r="C32" s="23"/>
      <c r="D32" s="24"/>
    </row>
    <row r="33" spans="1:4" ht="13.5" thickBot="1" x14ac:dyDescent="0.25">
      <c r="A33" s="2" t="s">
        <v>43</v>
      </c>
      <c r="B33" s="38"/>
      <c r="C33" s="25"/>
      <c r="D33" s="26"/>
    </row>
    <row r="34" spans="1:4" ht="12.75" x14ac:dyDescent="0.2">
      <c r="A34" s="121" t="s">
        <v>44</v>
      </c>
      <c r="B34" s="7">
        <v>2360</v>
      </c>
      <c r="C34" s="7">
        <v>928</v>
      </c>
      <c r="D34" s="8">
        <f>SUM(B34*C34)</f>
        <v>2190080</v>
      </c>
    </row>
    <row r="35" spans="1:4" ht="12.75" x14ac:dyDescent="0.2">
      <c r="A35" s="6" t="s">
        <v>46</v>
      </c>
      <c r="B35" s="7">
        <v>27</v>
      </c>
      <c r="C35" s="7">
        <v>580</v>
      </c>
      <c r="D35" s="8">
        <f>SUM(B35*C35)</f>
        <v>15660</v>
      </c>
    </row>
    <row r="36" spans="1:4" ht="12.75" x14ac:dyDescent="0.2">
      <c r="A36" s="9" t="s">
        <v>48</v>
      </c>
      <c r="B36" s="7">
        <v>53</v>
      </c>
      <c r="C36" s="7">
        <v>1200</v>
      </c>
      <c r="D36" s="8">
        <f>SUM(B36*C36)</f>
        <v>63600</v>
      </c>
    </row>
    <row r="37" spans="1:4" ht="12.75" x14ac:dyDescent="0.2">
      <c r="A37" s="6" t="s">
        <v>12</v>
      </c>
      <c r="B37" s="7">
        <f>SUM(B34:B36)</f>
        <v>2440</v>
      </c>
      <c r="C37" s="7">
        <f>SUM(C34:C36)</f>
        <v>2708</v>
      </c>
      <c r="D37" s="7">
        <f>SUM(D34:D36)</f>
        <v>2269340</v>
      </c>
    </row>
    <row r="38" spans="1:4" ht="12.75" x14ac:dyDescent="0.2">
      <c r="A38" s="6"/>
      <c r="B38" s="7"/>
      <c r="C38" s="7"/>
      <c r="D38" s="8"/>
    </row>
    <row r="39" spans="1:4" ht="12.75" x14ac:dyDescent="0.2">
      <c r="A39" s="6" t="s">
        <v>15</v>
      </c>
      <c r="B39" s="19">
        <f>C37/3</f>
        <v>902.66666666666663</v>
      </c>
      <c r="C39" s="20">
        <f>D37/B37</f>
        <v>930.05737704918033</v>
      </c>
      <c r="D39" s="8"/>
    </row>
    <row r="40" spans="1:4" ht="13.5" thickBot="1" x14ac:dyDescent="0.25">
      <c r="A40" s="21"/>
      <c r="B40" s="40"/>
      <c r="C40" s="23"/>
      <c r="D40" s="24"/>
    </row>
    <row r="41" spans="1:4" ht="13.5" thickBot="1" x14ac:dyDescent="0.25">
      <c r="A41" s="41" t="s">
        <v>52</v>
      </c>
      <c r="B41" s="25"/>
      <c r="C41" s="25"/>
      <c r="D41" s="26"/>
    </row>
    <row r="42" spans="1:4" ht="12.75" x14ac:dyDescent="0.2">
      <c r="A42" s="6" t="s">
        <v>53</v>
      </c>
      <c r="B42" s="7">
        <v>853</v>
      </c>
      <c r="C42" s="7">
        <v>290</v>
      </c>
      <c r="D42" s="8">
        <f>SUM(B42*C42)</f>
        <v>247370</v>
      </c>
    </row>
    <row r="43" spans="1:4" ht="12.75" x14ac:dyDescent="0.2">
      <c r="A43" s="6" t="s">
        <v>54</v>
      </c>
      <c r="B43" s="7">
        <v>173</v>
      </c>
      <c r="C43" s="7">
        <v>350</v>
      </c>
      <c r="D43" s="8">
        <f>SUM(B43*C43)</f>
        <v>60550</v>
      </c>
    </row>
    <row r="44" spans="1:4" ht="12.75" x14ac:dyDescent="0.2">
      <c r="A44" s="27" t="s">
        <v>56</v>
      </c>
      <c r="B44" s="7">
        <v>30</v>
      </c>
      <c r="C44" s="7">
        <v>2300</v>
      </c>
      <c r="D44" s="8">
        <f>SUM(B44*C44)</f>
        <v>69000</v>
      </c>
    </row>
    <row r="45" spans="1:4" ht="12.75" x14ac:dyDescent="0.2">
      <c r="A45" s="6" t="s">
        <v>12</v>
      </c>
      <c r="B45" s="7">
        <f>SUM(B42:B44)</f>
        <v>1056</v>
      </c>
      <c r="C45" s="7">
        <f>SUM(C42:C44)</f>
        <v>2940</v>
      </c>
      <c r="D45" s="7">
        <f>SUM(D42:D44)</f>
        <v>376920</v>
      </c>
    </row>
    <row r="46" spans="1:4" ht="12.75" x14ac:dyDescent="0.2">
      <c r="A46" s="6"/>
      <c r="B46" s="7"/>
      <c r="C46" s="7"/>
      <c r="D46" s="8"/>
    </row>
    <row r="47" spans="1:4" ht="12.75" x14ac:dyDescent="0.2">
      <c r="A47" s="6" t="s">
        <v>15</v>
      </c>
      <c r="B47" s="19">
        <f>C45/3</f>
        <v>980</v>
      </c>
      <c r="C47" s="20">
        <f>D45/B45</f>
        <v>356.93181818181819</v>
      </c>
      <c r="D47" s="8"/>
    </row>
    <row r="48" spans="1:4" ht="13.5" thickBot="1" x14ac:dyDescent="0.25">
      <c r="A48" s="43"/>
      <c r="B48" s="44"/>
      <c r="C48" s="45"/>
      <c r="D48" s="46"/>
    </row>
    <row r="49" spans="1:6" ht="13.5" thickBot="1" x14ac:dyDescent="0.25">
      <c r="A49" s="2" t="s">
        <v>61</v>
      </c>
      <c r="B49" s="47"/>
      <c r="C49" s="25"/>
      <c r="D49" s="26"/>
    </row>
    <row r="50" spans="1:6" ht="12.75" x14ac:dyDescent="0.2">
      <c r="A50" s="6" t="s">
        <v>63</v>
      </c>
      <c r="B50" s="7">
        <v>83</v>
      </c>
      <c r="C50" s="7">
        <v>495</v>
      </c>
      <c r="D50" s="119">
        <f>B50*C50</f>
        <v>41085</v>
      </c>
    </row>
    <row r="51" spans="1:6" ht="12.75" x14ac:dyDescent="0.2">
      <c r="A51" s="6" t="s">
        <v>64</v>
      </c>
      <c r="B51" s="7">
        <v>3433</v>
      </c>
      <c r="C51" s="7">
        <v>320</v>
      </c>
      <c r="D51" s="8">
        <f t="shared" ref="D51:D66" si="2">SUM(B51*C51)</f>
        <v>1098560</v>
      </c>
    </row>
    <row r="52" spans="1:6" ht="12.75" x14ac:dyDescent="0.2">
      <c r="A52" s="121" t="s">
        <v>65</v>
      </c>
      <c r="B52" s="7">
        <v>550</v>
      </c>
      <c r="C52" s="7">
        <v>888</v>
      </c>
      <c r="D52" s="8">
        <f t="shared" si="2"/>
        <v>488400</v>
      </c>
    </row>
    <row r="53" spans="1:6" ht="12.75" x14ac:dyDescent="0.2">
      <c r="A53" s="121" t="s">
        <v>66</v>
      </c>
      <c r="B53" s="7">
        <v>7</v>
      </c>
      <c r="C53" s="7">
        <v>814</v>
      </c>
      <c r="D53" s="8">
        <f t="shared" si="2"/>
        <v>5698</v>
      </c>
    </row>
    <row r="54" spans="1:6" ht="12.75" x14ac:dyDescent="0.2">
      <c r="A54" s="121" t="s">
        <v>67</v>
      </c>
      <c r="B54" s="7">
        <v>316</v>
      </c>
      <c r="C54" s="7">
        <v>481</v>
      </c>
      <c r="D54" s="8">
        <f t="shared" si="2"/>
        <v>151996</v>
      </c>
    </row>
    <row r="55" spans="1:6" ht="12.75" x14ac:dyDescent="0.2">
      <c r="A55" s="121" t="s">
        <v>69</v>
      </c>
      <c r="B55" s="56">
        <v>86</v>
      </c>
      <c r="C55" s="56">
        <v>1220</v>
      </c>
      <c r="D55" s="8">
        <f t="shared" si="2"/>
        <v>104920</v>
      </c>
    </row>
    <row r="56" spans="1:6" ht="12.75" x14ac:dyDescent="0.2">
      <c r="A56" s="121" t="s">
        <v>71</v>
      </c>
      <c r="B56" s="7">
        <v>7</v>
      </c>
      <c r="C56" s="7">
        <v>820</v>
      </c>
      <c r="D56" s="8">
        <f t="shared" si="2"/>
        <v>5740</v>
      </c>
    </row>
    <row r="57" spans="1:6" ht="12.75" x14ac:dyDescent="0.2">
      <c r="A57" s="121" t="s">
        <v>73</v>
      </c>
      <c r="B57" s="7">
        <v>307</v>
      </c>
      <c r="C57" s="7">
        <v>888</v>
      </c>
      <c r="D57" s="8">
        <f t="shared" si="2"/>
        <v>272616</v>
      </c>
      <c r="F57" s="53"/>
    </row>
    <row r="58" spans="1:6" ht="12.75" x14ac:dyDescent="0.2">
      <c r="A58" s="121" t="s">
        <v>75</v>
      </c>
      <c r="B58" s="7">
        <v>148</v>
      </c>
      <c r="C58" s="7">
        <v>1700</v>
      </c>
      <c r="D58" s="8">
        <f t="shared" si="2"/>
        <v>251600</v>
      </c>
      <c r="F58" s="54"/>
    </row>
    <row r="59" spans="1:6" ht="12.75" x14ac:dyDescent="0.2">
      <c r="A59" s="121" t="s">
        <v>77</v>
      </c>
      <c r="B59" s="7">
        <v>13</v>
      </c>
      <c r="C59" s="7">
        <v>1020</v>
      </c>
      <c r="D59" s="8">
        <f t="shared" si="2"/>
        <v>13260</v>
      </c>
    </row>
    <row r="60" spans="1:6" ht="12.75" x14ac:dyDescent="0.2">
      <c r="A60" s="121" t="s">
        <v>79</v>
      </c>
      <c r="B60" s="7">
        <v>167</v>
      </c>
      <c r="C60" s="7">
        <v>481</v>
      </c>
      <c r="D60" s="8">
        <f t="shared" si="2"/>
        <v>80327</v>
      </c>
    </row>
    <row r="61" spans="1:6" ht="12.75" x14ac:dyDescent="0.2">
      <c r="A61" s="122" t="s">
        <v>81</v>
      </c>
      <c r="B61" s="7">
        <v>64</v>
      </c>
      <c r="C61" s="7">
        <v>513</v>
      </c>
      <c r="D61" s="8">
        <f t="shared" si="2"/>
        <v>32832</v>
      </c>
    </row>
    <row r="62" spans="1:6" ht="12.75" x14ac:dyDescent="0.2">
      <c r="A62" s="121" t="s">
        <v>83</v>
      </c>
      <c r="B62" s="7">
        <v>35</v>
      </c>
      <c r="C62" s="7">
        <v>1900</v>
      </c>
      <c r="D62" s="8">
        <f t="shared" si="2"/>
        <v>66500</v>
      </c>
    </row>
    <row r="63" spans="1:6" ht="12.75" x14ac:dyDescent="0.2">
      <c r="A63" s="6" t="s">
        <v>242</v>
      </c>
      <c r="B63" s="7">
        <v>233</v>
      </c>
      <c r="C63" s="7">
        <v>453</v>
      </c>
      <c r="D63" s="8">
        <f t="shared" si="2"/>
        <v>105549</v>
      </c>
    </row>
    <row r="64" spans="1:6" ht="12.75" x14ac:dyDescent="0.2">
      <c r="A64" s="121" t="s">
        <v>86</v>
      </c>
      <c r="B64" s="7">
        <v>75</v>
      </c>
      <c r="C64" s="7">
        <v>1700</v>
      </c>
      <c r="D64" s="8">
        <f t="shared" si="2"/>
        <v>127500</v>
      </c>
    </row>
    <row r="65" spans="1:6" ht="12.75" x14ac:dyDescent="0.2">
      <c r="A65" s="121" t="s">
        <v>88</v>
      </c>
      <c r="B65" s="7">
        <v>77</v>
      </c>
      <c r="C65" s="7">
        <v>1825</v>
      </c>
      <c r="D65" s="8">
        <f t="shared" si="2"/>
        <v>140525</v>
      </c>
      <c r="E65" s="55"/>
      <c r="F65" s="55"/>
    </row>
    <row r="66" spans="1:6" ht="12.75" x14ac:dyDescent="0.2">
      <c r="A66" s="121" t="s">
        <v>90</v>
      </c>
      <c r="B66" s="7">
        <v>128</v>
      </c>
      <c r="C66" s="7">
        <v>2220</v>
      </c>
      <c r="D66" s="8">
        <f t="shared" si="2"/>
        <v>284160</v>
      </c>
      <c r="E66" s="55"/>
      <c r="F66" s="55"/>
    </row>
    <row r="67" spans="1:6" ht="12.75" x14ac:dyDescent="0.2">
      <c r="A67" s="6" t="s">
        <v>12</v>
      </c>
      <c r="B67" s="7">
        <f>SUM(B50:B66)</f>
        <v>5729</v>
      </c>
      <c r="C67" s="7">
        <f>SUM(C50:C66)</f>
        <v>17738</v>
      </c>
      <c r="D67" s="7">
        <f>SUM(D50:D66)</f>
        <v>3271268</v>
      </c>
      <c r="E67" s="55"/>
      <c r="F67" s="55"/>
    </row>
    <row r="68" spans="1:6" ht="12.75" x14ac:dyDescent="0.2">
      <c r="A68" s="6"/>
      <c r="B68" s="7"/>
      <c r="C68" s="56"/>
      <c r="D68" s="8"/>
      <c r="E68" s="55"/>
      <c r="F68" s="55"/>
    </row>
    <row r="69" spans="1:6" ht="12.75" x14ac:dyDescent="0.2">
      <c r="A69" s="6" t="s">
        <v>15</v>
      </c>
      <c r="B69" s="19">
        <f>C67/17</f>
        <v>1043.4117647058824</v>
      </c>
      <c r="C69" s="20">
        <f>D67/B67</f>
        <v>571.00157095479142</v>
      </c>
      <c r="D69" s="119"/>
      <c r="E69" s="55"/>
      <c r="F69" s="55"/>
    </row>
    <row r="70" spans="1:6" ht="13.5" thickBot="1" x14ac:dyDescent="0.25">
      <c r="A70" s="21"/>
      <c r="B70" s="22"/>
      <c r="C70" s="23"/>
      <c r="D70" s="24"/>
      <c r="E70" s="55"/>
      <c r="F70" s="55"/>
    </row>
    <row r="71" spans="1:6" ht="13.5" thickBot="1" x14ac:dyDescent="0.25">
      <c r="A71" s="2" t="s">
        <v>95</v>
      </c>
      <c r="B71" s="47"/>
      <c r="C71" s="25"/>
      <c r="D71" s="26"/>
      <c r="E71" s="55"/>
      <c r="F71" s="55"/>
    </row>
    <row r="72" spans="1:6" ht="12.75" x14ac:dyDescent="0.2">
      <c r="A72" s="6" t="s">
        <v>96</v>
      </c>
      <c r="B72" s="7">
        <v>460</v>
      </c>
      <c r="C72" s="7">
        <v>160</v>
      </c>
      <c r="D72" s="8">
        <f>B72*C72</f>
        <v>73600</v>
      </c>
      <c r="E72" s="55"/>
      <c r="F72" s="55"/>
    </row>
    <row r="73" spans="1:6" ht="12.75" x14ac:dyDescent="0.2">
      <c r="A73" s="6" t="s">
        <v>97</v>
      </c>
      <c r="B73" s="7">
        <v>399</v>
      </c>
      <c r="C73" s="7">
        <v>490</v>
      </c>
      <c r="D73" s="8">
        <f>B73*C73</f>
        <v>195510</v>
      </c>
      <c r="E73" s="55"/>
      <c r="F73" s="55"/>
    </row>
    <row r="74" spans="1:6" ht="12.75" x14ac:dyDescent="0.2">
      <c r="A74" s="6" t="s">
        <v>99</v>
      </c>
      <c r="B74" s="7">
        <v>240</v>
      </c>
      <c r="C74" s="7">
        <v>173</v>
      </c>
      <c r="D74" s="8">
        <f t="shared" ref="D74:D92" si="3">B74*C74</f>
        <v>41520</v>
      </c>
      <c r="E74" s="55"/>
      <c r="F74" s="55"/>
    </row>
    <row r="75" spans="1:6" ht="12.75" x14ac:dyDescent="0.2">
      <c r="A75" s="6" t="s">
        <v>101</v>
      </c>
      <c r="B75" s="7">
        <v>880</v>
      </c>
      <c r="C75" s="7">
        <v>260</v>
      </c>
      <c r="D75" s="8">
        <f t="shared" si="3"/>
        <v>228800</v>
      </c>
      <c r="E75" s="55"/>
      <c r="F75" s="55"/>
    </row>
    <row r="76" spans="1:6" ht="12.75" x14ac:dyDescent="0.2">
      <c r="A76" s="6" t="s">
        <v>103</v>
      </c>
      <c r="B76" s="7">
        <v>321</v>
      </c>
      <c r="C76" s="7">
        <v>573</v>
      </c>
      <c r="D76" s="8">
        <f t="shared" si="3"/>
        <v>183933</v>
      </c>
      <c r="E76" s="65"/>
      <c r="F76" s="65"/>
    </row>
    <row r="77" spans="1:6" ht="12.75" x14ac:dyDescent="0.2">
      <c r="A77" s="6" t="s">
        <v>104</v>
      </c>
      <c r="B77" s="19">
        <v>400</v>
      </c>
      <c r="C77" s="7">
        <v>506</v>
      </c>
      <c r="D77" s="8">
        <f t="shared" si="3"/>
        <v>202400</v>
      </c>
      <c r="E77" s="65"/>
      <c r="F77" s="65"/>
    </row>
    <row r="78" spans="1:6" ht="12.75" x14ac:dyDescent="0.2">
      <c r="A78" s="6" t="s">
        <v>106</v>
      </c>
      <c r="B78" s="7">
        <v>480</v>
      </c>
      <c r="C78" s="7">
        <v>460</v>
      </c>
      <c r="D78" s="8">
        <f t="shared" si="3"/>
        <v>220800</v>
      </c>
      <c r="E78" s="65"/>
      <c r="F78" s="65"/>
    </row>
    <row r="79" spans="1:6" ht="12.75" x14ac:dyDescent="0.2">
      <c r="A79" s="6" t="s">
        <v>108</v>
      </c>
      <c r="B79" s="7">
        <v>430</v>
      </c>
      <c r="C79" s="7">
        <v>384</v>
      </c>
      <c r="D79" s="8">
        <f t="shared" si="3"/>
        <v>165120</v>
      </c>
      <c r="E79" s="65"/>
      <c r="F79" s="65"/>
    </row>
    <row r="80" spans="1:6" ht="12.75" x14ac:dyDescent="0.2">
      <c r="A80" s="6" t="s">
        <v>110</v>
      </c>
      <c r="B80" s="7">
        <v>13</v>
      </c>
      <c r="C80" s="7">
        <v>342</v>
      </c>
      <c r="D80" s="8">
        <f t="shared" si="3"/>
        <v>4446</v>
      </c>
      <c r="E80" s="65"/>
      <c r="F80" s="65"/>
    </row>
    <row r="81" spans="1:6" ht="12.75" x14ac:dyDescent="0.2">
      <c r="A81" s="6" t="s">
        <v>112</v>
      </c>
      <c r="B81" s="7">
        <v>24</v>
      </c>
      <c r="C81" s="7">
        <v>559</v>
      </c>
      <c r="D81" s="8">
        <f t="shared" si="3"/>
        <v>13416</v>
      </c>
      <c r="E81" s="65"/>
      <c r="F81" s="55"/>
    </row>
    <row r="82" spans="1:6" ht="12.75" x14ac:dyDescent="0.2">
      <c r="A82" s="6" t="s">
        <v>114</v>
      </c>
      <c r="B82" s="7">
        <v>280</v>
      </c>
      <c r="C82" s="7">
        <v>592</v>
      </c>
      <c r="D82" s="8">
        <f t="shared" si="3"/>
        <v>165760</v>
      </c>
      <c r="E82" s="65"/>
      <c r="F82" s="65"/>
    </row>
    <row r="83" spans="1:6" ht="12.75" x14ac:dyDescent="0.2">
      <c r="A83" s="6" t="s">
        <v>116</v>
      </c>
      <c r="B83" s="7">
        <v>93</v>
      </c>
      <c r="C83" s="7">
        <v>474</v>
      </c>
      <c r="D83" s="8">
        <f t="shared" si="3"/>
        <v>44082</v>
      </c>
      <c r="E83" s="65"/>
      <c r="F83" s="65"/>
    </row>
    <row r="84" spans="1:6" ht="12.75" x14ac:dyDescent="0.2">
      <c r="A84" s="6" t="s">
        <v>118</v>
      </c>
      <c r="B84" s="7">
        <v>103</v>
      </c>
      <c r="C84" s="7">
        <v>288</v>
      </c>
      <c r="D84" s="8">
        <f t="shared" si="3"/>
        <v>29664</v>
      </c>
      <c r="E84" s="65"/>
      <c r="F84" s="65"/>
    </row>
    <row r="85" spans="1:6" ht="12.75" x14ac:dyDescent="0.2">
      <c r="A85" s="6" t="s">
        <v>120</v>
      </c>
      <c r="B85" s="7">
        <v>40</v>
      </c>
      <c r="C85" s="7">
        <v>576</v>
      </c>
      <c r="D85" s="8">
        <f t="shared" si="3"/>
        <v>23040</v>
      </c>
      <c r="E85" s="65"/>
      <c r="F85" s="65"/>
    </row>
    <row r="86" spans="1:6" ht="12.75" x14ac:dyDescent="0.2">
      <c r="A86" s="6" t="s">
        <v>122</v>
      </c>
      <c r="B86" s="7">
        <v>67</v>
      </c>
      <c r="C86" s="7">
        <v>630</v>
      </c>
      <c r="D86" s="8">
        <f t="shared" si="3"/>
        <v>42210</v>
      </c>
      <c r="E86" s="65"/>
      <c r="F86" s="65"/>
    </row>
    <row r="87" spans="1:6" ht="12.75" x14ac:dyDescent="0.2">
      <c r="A87" s="6" t="s">
        <v>124</v>
      </c>
      <c r="B87" s="7">
        <v>263</v>
      </c>
      <c r="C87" s="7">
        <v>496</v>
      </c>
      <c r="D87" s="8">
        <f t="shared" si="3"/>
        <v>130448</v>
      </c>
      <c r="E87" s="65"/>
      <c r="F87" s="65"/>
    </row>
    <row r="88" spans="1:6" ht="12.75" x14ac:dyDescent="0.2">
      <c r="A88" s="6" t="s">
        <v>126</v>
      </c>
      <c r="B88" s="7">
        <v>168</v>
      </c>
      <c r="C88" s="7">
        <v>444</v>
      </c>
      <c r="D88" s="8">
        <f t="shared" si="3"/>
        <v>74592</v>
      </c>
      <c r="E88" s="65"/>
      <c r="F88" s="65"/>
    </row>
    <row r="89" spans="1:6" ht="12.75" x14ac:dyDescent="0.2">
      <c r="A89" s="6" t="s">
        <v>128</v>
      </c>
      <c r="B89" s="7">
        <v>280</v>
      </c>
      <c r="C89" s="7">
        <v>426</v>
      </c>
      <c r="D89" s="8">
        <f t="shared" si="3"/>
        <v>119280</v>
      </c>
      <c r="E89" s="65"/>
      <c r="F89" s="65"/>
    </row>
    <row r="90" spans="1:6" ht="12.75" x14ac:dyDescent="0.2">
      <c r="A90" s="6" t="s">
        <v>130</v>
      </c>
      <c r="B90" s="7">
        <v>87</v>
      </c>
      <c r="C90" s="7">
        <v>438</v>
      </c>
      <c r="D90" s="8">
        <f t="shared" si="3"/>
        <v>38106</v>
      </c>
      <c r="E90" s="65"/>
      <c r="F90" s="65"/>
    </row>
    <row r="91" spans="1:6" ht="12.75" x14ac:dyDescent="0.2">
      <c r="A91" s="6" t="s">
        <v>132</v>
      </c>
      <c r="B91" s="7">
        <v>50</v>
      </c>
      <c r="C91" s="7">
        <v>384</v>
      </c>
      <c r="D91" s="8">
        <f t="shared" si="3"/>
        <v>19200</v>
      </c>
      <c r="E91" s="65"/>
      <c r="F91" s="65"/>
    </row>
    <row r="92" spans="1:6" ht="12.75" x14ac:dyDescent="0.2">
      <c r="A92" s="6" t="s">
        <v>134</v>
      </c>
      <c r="B92" s="7">
        <v>477</v>
      </c>
      <c r="C92" s="7">
        <v>280</v>
      </c>
      <c r="D92" s="8">
        <f t="shared" si="3"/>
        <v>133560</v>
      </c>
      <c r="E92" s="65"/>
      <c r="F92" s="65"/>
    </row>
    <row r="93" spans="1:6" ht="12.75" x14ac:dyDescent="0.2">
      <c r="A93" s="6" t="s">
        <v>12</v>
      </c>
      <c r="B93" s="8">
        <f>SUM(B72:B92)</f>
        <v>5555</v>
      </c>
      <c r="C93" s="8">
        <f>SUM(C72:C92)</f>
        <v>8935</v>
      </c>
      <c r="D93" s="8">
        <f>SUM(D72:D92)</f>
        <v>2149487</v>
      </c>
      <c r="E93" s="55"/>
      <c r="F93" s="55"/>
    </row>
    <row r="94" spans="1:6" ht="12.75" x14ac:dyDescent="0.2">
      <c r="A94" s="6"/>
      <c r="B94" s="7"/>
      <c r="C94" s="7"/>
      <c r="D94" s="66"/>
      <c r="E94" s="55"/>
      <c r="F94" s="55"/>
    </row>
    <row r="95" spans="1:6" ht="12.75" x14ac:dyDescent="0.2">
      <c r="A95" s="6" t="s">
        <v>15</v>
      </c>
      <c r="B95" s="19">
        <f>C93/21</f>
        <v>425.47619047619048</v>
      </c>
      <c r="C95" s="20">
        <f>D93/B93</f>
        <v>386.94635463546354</v>
      </c>
      <c r="D95" s="66"/>
      <c r="E95" s="55"/>
      <c r="F95" s="55"/>
    </row>
    <row r="96" spans="1:6" ht="13.5" thickBot="1" x14ac:dyDescent="0.25">
      <c r="A96" s="21"/>
      <c r="B96" s="23"/>
      <c r="C96" s="23"/>
      <c r="D96" s="67"/>
      <c r="E96" s="55"/>
      <c r="F96" s="55"/>
    </row>
    <row r="97" spans="1:4" ht="13.5" thickBot="1" x14ac:dyDescent="0.25">
      <c r="A97" s="41" t="s">
        <v>137</v>
      </c>
      <c r="B97" s="25"/>
      <c r="C97" s="25"/>
      <c r="D97" s="69"/>
    </row>
    <row r="98" spans="1:4" ht="12.75" x14ac:dyDescent="0.2">
      <c r="A98" s="6" t="s">
        <v>138</v>
      </c>
      <c r="B98" s="7">
        <v>360</v>
      </c>
      <c r="C98" s="7">
        <v>280</v>
      </c>
      <c r="D98" s="8">
        <f>SUM(B98*C98)</f>
        <v>100800</v>
      </c>
    </row>
    <row r="99" spans="1:4" ht="12.75" x14ac:dyDescent="0.2">
      <c r="A99" s="6" t="s">
        <v>140</v>
      </c>
      <c r="B99" s="7">
        <v>192</v>
      </c>
      <c r="C99" s="7">
        <v>340</v>
      </c>
      <c r="D99" s="8">
        <f>SUM(B99*C99)</f>
        <v>65280</v>
      </c>
    </row>
    <row r="100" spans="1:4" ht="12.75" x14ac:dyDescent="0.2">
      <c r="A100" s="6" t="s">
        <v>142</v>
      </c>
      <c r="B100" s="7">
        <v>148</v>
      </c>
      <c r="C100" s="7">
        <v>420</v>
      </c>
      <c r="D100" s="8">
        <f>SUM(B100*C100)</f>
        <v>62160</v>
      </c>
    </row>
    <row r="101" spans="1:4" ht="12.75" x14ac:dyDescent="0.2">
      <c r="A101" s="6" t="s">
        <v>12</v>
      </c>
      <c r="B101" s="66">
        <f>SUM(B98:B100)</f>
        <v>700</v>
      </c>
      <c r="C101" s="66">
        <f>SUM(C98:C100)</f>
        <v>1040</v>
      </c>
      <c r="D101" s="66">
        <f>SUM(D98:D100)</f>
        <v>228240</v>
      </c>
    </row>
    <row r="102" spans="1:4" ht="12.75" x14ac:dyDescent="0.2">
      <c r="A102" s="6"/>
      <c r="B102" s="7"/>
      <c r="C102" s="7"/>
      <c r="D102" s="66"/>
    </row>
    <row r="103" spans="1:4" ht="13.5" thickBot="1" x14ac:dyDescent="0.25">
      <c r="A103" s="43" t="s">
        <v>15</v>
      </c>
      <c r="B103" s="126">
        <f>C101/3</f>
        <v>346.66666666666669</v>
      </c>
      <c r="C103" s="72">
        <f>D101/B101</f>
        <v>326.05714285714288</v>
      </c>
      <c r="D103" s="73"/>
    </row>
    <row r="104" spans="1:4" ht="13.5" thickBot="1" x14ac:dyDescent="0.25">
      <c r="A104" s="41" t="s">
        <v>145</v>
      </c>
      <c r="B104" s="25"/>
      <c r="C104" s="25"/>
      <c r="D104" s="26"/>
    </row>
    <row r="105" spans="1:4" ht="12.75" x14ac:dyDescent="0.2">
      <c r="A105" s="62" t="s">
        <v>250</v>
      </c>
      <c r="B105" s="63">
        <v>5.5</v>
      </c>
      <c r="C105" s="64">
        <v>1764</v>
      </c>
      <c r="D105" s="8">
        <f>SUM(B105*C105)</f>
        <v>9702</v>
      </c>
    </row>
    <row r="106" spans="1:4" ht="12.75" x14ac:dyDescent="0.2">
      <c r="A106" s="62" t="s">
        <v>146</v>
      </c>
      <c r="B106" s="63">
        <v>115.5</v>
      </c>
      <c r="C106" s="64">
        <v>1400</v>
      </c>
      <c r="D106" s="8">
        <f>SUM(B106*C106)</f>
        <v>161700</v>
      </c>
    </row>
    <row r="107" spans="1:4" ht="12.75" x14ac:dyDescent="0.2">
      <c r="A107" s="62" t="s">
        <v>148</v>
      </c>
      <c r="B107" s="63">
        <v>22</v>
      </c>
      <c r="C107" s="64">
        <v>1636</v>
      </c>
      <c r="D107" s="8">
        <f>SUM(B107*C107)</f>
        <v>35992</v>
      </c>
    </row>
    <row r="108" spans="1:4" ht="12.75" x14ac:dyDescent="0.2">
      <c r="A108" s="62" t="s">
        <v>150</v>
      </c>
      <c r="B108" s="63">
        <v>22</v>
      </c>
      <c r="C108" s="64">
        <v>1909</v>
      </c>
      <c r="D108" s="8">
        <f>SUM(B108*C108)</f>
        <v>41998</v>
      </c>
    </row>
    <row r="109" spans="1:4" ht="12.75" x14ac:dyDescent="0.2">
      <c r="A109" s="6" t="s">
        <v>12</v>
      </c>
      <c r="B109" s="8">
        <f>SUM(B105:B108)</f>
        <v>165</v>
      </c>
      <c r="C109" s="8">
        <f>SUM(C105:C108)</f>
        <v>6709</v>
      </c>
      <c r="D109" s="8">
        <f>SUM(D105:D108)</f>
        <v>249392</v>
      </c>
    </row>
    <row r="110" spans="1:4" ht="12.75" x14ac:dyDescent="0.2">
      <c r="A110" s="6"/>
      <c r="B110" s="7"/>
      <c r="C110" s="7"/>
      <c r="D110" s="8"/>
    </row>
    <row r="111" spans="1:4" ht="12.75" x14ac:dyDescent="0.2">
      <c r="A111" s="6" t="s">
        <v>15</v>
      </c>
      <c r="B111" s="19">
        <f>C109/4</f>
        <v>1677.25</v>
      </c>
      <c r="C111" s="20">
        <f>D109/B109</f>
        <v>1511.4666666666667</v>
      </c>
      <c r="D111" s="8"/>
    </row>
    <row r="112" spans="1:4" ht="13.5" thickBot="1" x14ac:dyDescent="0.25">
      <c r="A112" s="21"/>
      <c r="B112" s="22"/>
      <c r="C112" s="23"/>
      <c r="D112" s="24"/>
    </row>
    <row r="113" spans="1:4" ht="13.5" thickBot="1" x14ac:dyDescent="0.25">
      <c r="A113" s="78" t="s">
        <v>153</v>
      </c>
      <c r="B113" s="47"/>
      <c r="C113" s="25"/>
      <c r="D113" s="26"/>
    </row>
    <row r="114" spans="1:4" ht="13.5" thickBot="1" x14ac:dyDescent="0.25">
      <c r="A114" s="62" t="s">
        <v>154</v>
      </c>
      <c r="B114" s="25">
        <v>60</v>
      </c>
      <c r="C114" s="25">
        <v>1350</v>
      </c>
      <c r="D114" s="8">
        <f t="shared" ref="D114:D150" si="4">SUM(B114*C114)</f>
        <v>81000</v>
      </c>
    </row>
    <row r="115" spans="1:4" ht="13.5" thickBot="1" x14ac:dyDescent="0.25">
      <c r="A115" s="62" t="s">
        <v>156</v>
      </c>
      <c r="B115" s="25">
        <v>65</v>
      </c>
      <c r="C115" s="25">
        <v>1850</v>
      </c>
      <c r="D115" s="8">
        <f t="shared" si="4"/>
        <v>120250</v>
      </c>
    </row>
    <row r="116" spans="1:4" ht="13.5" thickBot="1" x14ac:dyDescent="0.25">
      <c r="A116" s="62" t="s">
        <v>157</v>
      </c>
      <c r="B116" s="25">
        <v>64</v>
      </c>
      <c r="C116" s="25">
        <v>1800</v>
      </c>
      <c r="D116" s="8">
        <f t="shared" si="4"/>
        <v>115200</v>
      </c>
    </row>
    <row r="117" spans="1:4" ht="13.5" thickBot="1" x14ac:dyDescent="0.25">
      <c r="A117" s="62" t="s">
        <v>159</v>
      </c>
      <c r="B117" s="25">
        <v>15</v>
      </c>
      <c r="C117" s="25">
        <v>3300</v>
      </c>
      <c r="D117" s="8">
        <f t="shared" si="4"/>
        <v>49500</v>
      </c>
    </row>
    <row r="118" spans="1:4" ht="13.5" thickBot="1" x14ac:dyDescent="0.25">
      <c r="A118" s="62" t="s">
        <v>246</v>
      </c>
      <c r="B118" s="25">
        <v>25</v>
      </c>
      <c r="C118" s="25">
        <v>1400</v>
      </c>
      <c r="D118" s="8">
        <f t="shared" si="4"/>
        <v>35000</v>
      </c>
    </row>
    <row r="119" spans="1:4" ht="14.25" customHeight="1" thickBot="1" x14ac:dyDescent="0.25">
      <c r="A119" s="83" t="s">
        <v>243</v>
      </c>
      <c r="B119" s="25">
        <v>21</v>
      </c>
      <c r="C119" s="25">
        <v>4200</v>
      </c>
      <c r="D119" s="8">
        <f t="shared" si="4"/>
        <v>88200</v>
      </c>
    </row>
    <row r="120" spans="1:4" ht="13.5" thickBot="1" x14ac:dyDescent="0.25">
      <c r="A120" s="62" t="s">
        <v>160</v>
      </c>
      <c r="B120" s="25">
        <v>24</v>
      </c>
      <c r="C120" s="25">
        <v>3600</v>
      </c>
      <c r="D120" s="8">
        <f t="shared" si="4"/>
        <v>86400</v>
      </c>
    </row>
    <row r="121" spans="1:4" ht="13.5" thickBot="1" x14ac:dyDescent="0.25">
      <c r="A121" s="83" t="s">
        <v>161</v>
      </c>
      <c r="B121" s="25">
        <v>42</v>
      </c>
      <c r="C121" s="25">
        <v>3800</v>
      </c>
      <c r="D121" s="8">
        <f t="shared" si="4"/>
        <v>159600</v>
      </c>
    </row>
    <row r="122" spans="1:4" ht="13.5" thickBot="1" x14ac:dyDescent="0.25">
      <c r="A122" s="62" t="s">
        <v>162</v>
      </c>
      <c r="B122" s="25">
        <v>15</v>
      </c>
      <c r="C122" s="25">
        <v>3400</v>
      </c>
      <c r="D122" s="8">
        <f t="shared" si="4"/>
        <v>51000</v>
      </c>
    </row>
    <row r="123" spans="1:4" ht="13.5" thickBot="1" x14ac:dyDescent="0.25">
      <c r="A123" s="62" t="s">
        <v>163</v>
      </c>
      <c r="B123" s="25">
        <v>26</v>
      </c>
      <c r="C123" s="25">
        <v>680</v>
      </c>
      <c r="D123" s="8">
        <f t="shared" si="4"/>
        <v>17680</v>
      </c>
    </row>
    <row r="124" spans="1:4" ht="27.75" customHeight="1" thickBot="1" x14ac:dyDescent="0.25">
      <c r="A124" s="83" t="s">
        <v>164</v>
      </c>
      <c r="B124" s="84">
        <v>7</v>
      </c>
      <c r="C124" s="25">
        <v>1200</v>
      </c>
      <c r="D124" s="8">
        <f t="shared" si="4"/>
        <v>8400</v>
      </c>
    </row>
    <row r="125" spans="1:4" ht="13.5" thickBot="1" x14ac:dyDescent="0.25">
      <c r="A125" s="62" t="s">
        <v>165</v>
      </c>
      <c r="B125" s="84">
        <v>39</v>
      </c>
      <c r="C125" s="25">
        <v>2100</v>
      </c>
      <c r="D125" s="8">
        <f t="shared" si="4"/>
        <v>81900</v>
      </c>
    </row>
    <row r="126" spans="1:4" ht="13.5" thickBot="1" x14ac:dyDescent="0.25">
      <c r="A126" s="62" t="s">
        <v>245</v>
      </c>
      <c r="B126" s="84">
        <v>4</v>
      </c>
      <c r="C126" s="25">
        <v>4300</v>
      </c>
      <c r="D126" s="8">
        <f t="shared" si="4"/>
        <v>17200</v>
      </c>
    </row>
    <row r="127" spans="1:4" ht="13.5" thickBot="1" x14ac:dyDescent="0.25">
      <c r="A127" s="62" t="s">
        <v>166</v>
      </c>
      <c r="B127" s="84">
        <v>653</v>
      </c>
      <c r="C127" s="25">
        <v>90</v>
      </c>
      <c r="D127" s="8">
        <f t="shared" si="4"/>
        <v>58770</v>
      </c>
    </row>
    <row r="128" spans="1:4" ht="13.5" thickBot="1" x14ac:dyDescent="0.25">
      <c r="A128" s="62" t="s">
        <v>167</v>
      </c>
      <c r="B128" s="84">
        <v>152</v>
      </c>
      <c r="C128" s="25">
        <v>2300</v>
      </c>
      <c r="D128" s="8">
        <f t="shared" si="4"/>
        <v>349600</v>
      </c>
    </row>
    <row r="129" spans="1:6" ht="13.5" thickBot="1" x14ac:dyDescent="0.25">
      <c r="A129" s="123" t="s">
        <v>168</v>
      </c>
      <c r="B129" s="84">
        <v>80</v>
      </c>
      <c r="C129" s="25">
        <v>1417</v>
      </c>
      <c r="D129" s="8">
        <f t="shared" si="4"/>
        <v>113360</v>
      </c>
    </row>
    <row r="130" spans="1:6" ht="13.5" thickBot="1" x14ac:dyDescent="0.25">
      <c r="A130" s="62" t="s">
        <v>169</v>
      </c>
      <c r="B130" s="84">
        <v>1</v>
      </c>
      <c r="C130" s="25">
        <v>6200</v>
      </c>
      <c r="D130" s="8">
        <f t="shared" si="4"/>
        <v>6200</v>
      </c>
    </row>
    <row r="131" spans="1:6" ht="13.5" thickBot="1" x14ac:dyDescent="0.25">
      <c r="A131" s="123" t="s">
        <v>170</v>
      </c>
      <c r="B131" s="84">
        <v>89</v>
      </c>
      <c r="C131" s="25">
        <v>200</v>
      </c>
      <c r="D131" s="8">
        <f t="shared" si="4"/>
        <v>17800</v>
      </c>
    </row>
    <row r="132" spans="1:6" ht="13.5" thickBot="1" x14ac:dyDescent="0.25">
      <c r="A132" s="62" t="s">
        <v>171</v>
      </c>
      <c r="B132" s="84">
        <v>10</v>
      </c>
      <c r="C132" s="25">
        <v>1200</v>
      </c>
      <c r="D132" s="8">
        <f t="shared" si="4"/>
        <v>12000</v>
      </c>
    </row>
    <row r="133" spans="1:6" ht="13.5" thickBot="1" x14ac:dyDescent="0.25">
      <c r="A133" s="62" t="s">
        <v>172</v>
      </c>
      <c r="B133" s="84">
        <v>1</v>
      </c>
      <c r="C133" s="25">
        <v>2750</v>
      </c>
      <c r="D133" s="8">
        <f t="shared" si="4"/>
        <v>2750</v>
      </c>
    </row>
    <row r="134" spans="1:6" ht="13.5" thickBot="1" x14ac:dyDescent="0.25">
      <c r="A134" s="62" t="s">
        <v>173</v>
      </c>
      <c r="B134" s="84">
        <v>1</v>
      </c>
      <c r="C134" s="25">
        <v>2750</v>
      </c>
      <c r="D134" s="8">
        <f t="shared" si="4"/>
        <v>2750</v>
      </c>
    </row>
    <row r="135" spans="1:6" ht="13.5" thickBot="1" x14ac:dyDescent="0.25">
      <c r="A135" s="62" t="s">
        <v>174</v>
      </c>
      <c r="B135" s="84">
        <v>1</v>
      </c>
      <c r="C135" s="25">
        <v>6600</v>
      </c>
      <c r="D135" s="8">
        <f t="shared" si="4"/>
        <v>6600</v>
      </c>
    </row>
    <row r="136" spans="1:6" ht="13.5" thickBot="1" x14ac:dyDescent="0.25">
      <c r="A136" s="62" t="s">
        <v>175</v>
      </c>
      <c r="B136" s="84">
        <v>12</v>
      </c>
      <c r="C136" s="25">
        <v>3500</v>
      </c>
      <c r="D136" s="8">
        <f t="shared" si="4"/>
        <v>42000</v>
      </c>
    </row>
    <row r="137" spans="1:6" ht="13.5" thickBot="1" x14ac:dyDescent="0.25">
      <c r="A137" s="62" t="s">
        <v>176</v>
      </c>
      <c r="B137" s="84">
        <v>1</v>
      </c>
      <c r="C137" s="25">
        <v>5800</v>
      </c>
      <c r="D137" s="8">
        <f t="shared" si="4"/>
        <v>5800</v>
      </c>
    </row>
    <row r="138" spans="1:6" ht="13.5" thickBot="1" x14ac:dyDescent="0.25">
      <c r="A138" s="62" t="s">
        <v>177</v>
      </c>
      <c r="B138" s="84">
        <v>0.3</v>
      </c>
      <c r="C138" s="25">
        <v>5200</v>
      </c>
      <c r="D138" s="8">
        <f t="shared" si="4"/>
        <v>1560</v>
      </c>
    </row>
    <row r="139" spans="1:6" ht="13.5" thickBot="1" x14ac:dyDescent="0.25">
      <c r="A139" s="62" t="s">
        <v>178</v>
      </c>
      <c r="B139" s="84">
        <v>0.3</v>
      </c>
      <c r="C139" s="25">
        <v>4500</v>
      </c>
      <c r="D139" s="8">
        <f t="shared" si="4"/>
        <v>1350</v>
      </c>
    </row>
    <row r="140" spans="1:6" ht="13.5" thickBot="1" x14ac:dyDescent="0.25">
      <c r="A140" s="62" t="s">
        <v>179</v>
      </c>
      <c r="B140" s="84">
        <v>0.3</v>
      </c>
      <c r="C140" s="25">
        <v>4500</v>
      </c>
      <c r="D140" s="8">
        <f t="shared" si="4"/>
        <v>1350</v>
      </c>
    </row>
    <row r="141" spans="1:6" ht="13.5" thickBot="1" x14ac:dyDescent="0.25">
      <c r="A141" s="123" t="s">
        <v>180</v>
      </c>
      <c r="B141" s="84">
        <v>22</v>
      </c>
      <c r="C141" s="25">
        <v>198</v>
      </c>
      <c r="D141" s="8">
        <f t="shared" si="4"/>
        <v>4356</v>
      </c>
    </row>
    <row r="142" spans="1:6" ht="13.5" thickBot="1" x14ac:dyDescent="0.25">
      <c r="A142" s="62" t="s">
        <v>181</v>
      </c>
      <c r="B142" s="84">
        <v>1</v>
      </c>
      <c r="C142" s="25">
        <v>2400</v>
      </c>
      <c r="D142" s="8">
        <f t="shared" si="4"/>
        <v>2400</v>
      </c>
    </row>
    <row r="143" spans="1:6" ht="13.5" thickBot="1" x14ac:dyDescent="0.25">
      <c r="A143" s="62" t="s">
        <v>182</v>
      </c>
      <c r="B143" s="84">
        <v>0.8</v>
      </c>
      <c r="C143" s="25">
        <v>5800</v>
      </c>
      <c r="D143" s="8">
        <f t="shared" si="4"/>
        <v>4640</v>
      </c>
    </row>
    <row r="144" spans="1:6" ht="13.5" thickBot="1" x14ac:dyDescent="0.25">
      <c r="A144" s="62" t="s">
        <v>183</v>
      </c>
      <c r="B144" s="84">
        <v>1</v>
      </c>
      <c r="C144" s="25">
        <v>5000</v>
      </c>
      <c r="D144" s="8">
        <f t="shared" si="4"/>
        <v>5000</v>
      </c>
      <c r="F144" s="85">
        <f>SUM(F105:F141)</f>
        <v>0</v>
      </c>
    </row>
    <row r="145" spans="1:4" ht="13.5" thickBot="1" x14ac:dyDescent="0.25">
      <c r="A145" s="62" t="s">
        <v>244</v>
      </c>
      <c r="B145" s="84">
        <v>17</v>
      </c>
      <c r="C145" s="25">
        <v>1350</v>
      </c>
      <c r="D145" s="8">
        <f t="shared" si="4"/>
        <v>22950</v>
      </c>
    </row>
    <row r="146" spans="1:4" ht="13.5" thickBot="1" x14ac:dyDescent="0.25">
      <c r="A146" s="62" t="s">
        <v>184</v>
      </c>
      <c r="B146" s="84">
        <v>45</v>
      </c>
      <c r="C146" s="25">
        <v>520</v>
      </c>
      <c r="D146" s="8">
        <f t="shared" si="4"/>
        <v>23400</v>
      </c>
    </row>
    <row r="147" spans="1:4" ht="13.5" thickBot="1" x14ac:dyDescent="0.25">
      <c r="A147" s="62" t="s">
        <v>185</v>
      </c>
      <c r="B147" s="84">
        <v>6</v>
      </c>
      <c r="C147" s="25">
        <v>1200</v>
      </c>
      <c r="D147" s="8">
        <f t="shared" si="4"/>
        <v>7200</v>
      </c>
    </row>
    <row r="148" spans="1:4" ht="13.5" thickBot="1" x14ac:dyDescent="0.25">
      <c r="A148" s="123" t="s">
        <v>186</v>
      </c>
      <c r="B148" s="84">
        <v>36</v>
      </c>
      <c r="C148" s="25">
        <v>2625</v>
      </c>
      <c r="D148" s="8">
        <f t="shared" si="4"/>
        <v>94500</v>
      </c>
    </row>
    <row r="149" spans="1:4" ht="13.5" thickBot="1" x14ac:dyDescent="0.25">
      <c r="A149" s="62" t="s">
        <v>187</v>
      </c>
      <c r="B149" s="84">
        <v>123</v>
      </c>
      <c r="C149" s="25">
        <v>680</v>
      </c>
      <c r="D149" s="8">
        <f t="shared" si="4"/>
        <v>83640</v>
      </c>
    </row>
    <row r="150" spans="1:4" ht="12.75" x14ac:dyDescent="0.2">
      <c r="A150" s="62" t="s">
        <v>188</v>
      </c>
      <c r="B150" s="84">
        <v>93</v>
      </c>
      <c r="C150" s="25">
        <v>1040</v>
      </c>
      <c r="D150" s="8">
        <f t="shared" si="4"/>
        <v>96720</v>
      </c>
    </row>
    <row r="151" spans="1:4" ht="12.75" x14ac:dyDescent="0.2">
      <c r="A151" s="6" t="s">
        <v>12</v>
      </c>
      <c r="B151" s="8">
        <f>SUM(B114:B150)</f>
        <v>1753.6999999999998</v>
      </c>
      <c r="C151" s="8">
        <f>SUM(C114:C150)</f>
        <v>100800</v>
      </c>
      <c r="D151" s="8">
        <f>SUM(D114:D150)</f>
        <v>1878026</v>
      </c>
    </row>
    <row r="152" spans="1:4" ht="12.75" x14ac:dyDescent="0.2">
      <c r="A152" s="6"/>
      <c r="B152" s="56">
        <f>C151/37</f>
        <v>2724.3243243243242</v>
      </c>
      <c r="C152" s="81">
        <f>D151/B151</f>
        <v>1070.8935393738952</v>
      </c>
      <c r="D152" s="8"/>
    </row>
    <row r="153" spans="1:4" ht="12.75" x14ac:dyDescent="0.2">
      <c r="A153" s="86" t="s">
        <v>189</v>
      </c>
      <c r="B153" s="87">
        <v>200014</v>
      </c>
      <c r="C153" s="88"/>
      <c r="D153" s="8"/>
    </row>
    <row r="154" spans="1:4" ht="12.75" x14ac:dyDescent="0.2">
      <c r="A154" s="6"/>
      <c r="B154" s="19"/>
      <c r="C154" s="7"/>
      <c r="D154" s="8"/>
    </row>
    <row r="155" spans="1:4" ht="12.75" x14ac:dyDescent="0.2">
      <c r="A155" s="6" t="s">
        <v>190</v>
      </c>
      <c r="B155" s="56">
        <f>D151/B153</f>
        <v>9.3894727369084166</v>
      </c>
      <c r="C155" s="7">
        <f>C152/B153</f>
        <v>5.3540929103657502E-3</v>
      </c>
      <c r="D155" s="8"/>
    </row>
    <row r="156" spans="1:4" ht="13.5" thickBot="1" x14ac:dyDescent="0.25">
      <c r="A156" s="21"/>
      <c r="B156" s="23"/>
      <c r="C156" s="23"/>
      <c r="D156" s="24"/>
    </row>
    <row r="157" spans="1:4" ht="12.75" x14ac:dyDescent="0.2">
      <c r="A157" s="127" t="s">
        <v>191</v>
      </c>
      <c r="B157" s="89"/>
      <c r="C157" s="90"/>
      <c r="D157" s="91"/>
    </row>
    <row r="158" spans="1:4" ht="12.75" x14ac:dyDescent="0.2">
      <c r="A158" s="35" t="s">
        <v>192</v>
      </c>
      <c r="B158" s="92">
        <v>571</v>
      </c>
      <c r="C158" s="7"/>
      <c r="D158" s="7"/>
    </row>
    <row r="159" spans="1:4" ht="12.75" x14ac:dyDescent="0.2">
      <c r="A159" s="35" t="s">
        <v>193</v>
      </c>
      <c r="B159" s="7">
        <v>477</v>
      </c>
      <c r="C159" s="7"/>
      <c r="D159" s="7"/>
    </row>
    <row r="160" spans="1:4" ht="12.75" x14ac:dyDescent="0.2">
      <c r="A160" s="35" t="s">
        <v>194</v>
      </c>
      <c r="B160" s="129">
        <v>305</v>
      </c>
      <c r="C160" s="7"/>
      <c r="D160" s="93"/>
    </row>
    <row r="161" spans="1:4" ht="12.75" x14ac:dyDescent="0.2">
      <c r="A161" s="35"/>
      <c r="B161" s="81">
        <f>(B158+B159+B160)/3</f>
        <v>451</v>
      </c>
      <c r="C161" s="7"/>
      <c r="D161" s="93"/>
    </row>
    <row r="162" spans="1:4" s="118" customFormat="1" ht="12.75" x14ac:dyDescent="0.2">
      <c r="A162" s="116"/>
      <c r="B162" s="117"/>
      <c r="C162" s="117"/>
      <c r="D162" s="117"/>
    </row>
    <row r="163" spans="1:4" ht="13.5" thickBot="1" x14ac:dyDescent="0.25">
      <c r="A163" s="94"/>
      <c r="B163" s="93"/>
      <c r="C163" s="93"/>
      <c r="D163" s="93"/>
    </row>
    <row r="164" spans="1:4" ht="13.5" thickBot="1" x14ac:dyDescent="0.25">
      <c r="A164" s="2" t="s">
        <v>2</v>
      </c>
      <c r="B164" s="4"/>
      <c r="C164" s="4"/>
      <c r="D164" s="5"/>
    </row>
    <row r="165" spans="1:4" ht="12.75" x14ac:dyDescent="0.2">
      <c r="A165" s="9"/>
      <c r="B165" s="7" t="s">
        <v>3</v>
      </c>
      <c r="C165" s="7" t="s">
        <v>4</v>
      </c>
      <c r="D165" s="8" t="s">
        <v>5</v>
      </c>
    </row>
    <row r="166" spans="1:4" ht="12.75" x14ac:dyDescent="0.2">
      <c r="A166" s="9" t="s">
        <v>7</v>
      </c>
      <c r="B166" s="10">
        <v>566</v>
      </c>
      <c r="C166" s="10">
        <v>630</v>
      </c>
      <c r="D166" s="11">
        <f>SUM(B166*C166)</f>
        <v>356580</v>
      </c>
    </row>
    <row r="167" spans="1:4" ht="12.75" x14ac:dyDescent="0.2">
      <c r="A167" s="9" t="s">
        <v>8</v>
      </c>
      <c r="B167" s="10">
        <v>68</v>
      </c>
      <c r="C167" s="10">
        <v>650</v>
      </c>
      <c r="D167" s="11">
        <f>SUM(B167*C167)</f>
        <v>44200</v>
      </c>
    </row>
    <row r="168" spans="1:4" ht="12.75" x14ac:dyDescent="0.2">
      <c r="A168" s="9" t="s">
        <v>10</v>
      </c>
      <c r="B168" s="10">
        <v>3</v>
      </c>
      <c r="C168" s="10">
        <v>480</v>
      </c>
      <c r="D168" s="11">
        <f>SUM(B168*C168)</f>
        <v>1440</v>
      </c>
    </row>
    <row r="169" spans="1:4" ht="12.75" x14ac:dyDescent="0.2">
      <c r="A169" s="6" t="s">
        <v>12</v>
      </c>
      <c r="B169" s="10">
        <f>SUM(B166:B168)</f>
        <v>637</v>
      </c>
      <c r="C169" s="10">
        <f>SUM(C166:C168)</f>
        <v>1760</v>
      </c>
      <c r="D169" s="11">
        <f>SUM(D166:D168)</f>
        <v>402220</v>
      </c>
    </row>
    <row r="170" spans="1:4" ht="12.75" x14ac:dyDescent="0.2">
      <c r="A170" s="6"/>
      <c r="B170" s="10"/>
      <c r="C170" s="10"/>
      <c r="D170" s="11"/>
    </row>
    <row r="171" spans="1:4" ht="12.75" x14ac:dyDescent="0.2">
      <c r="A171" s="6" t="s">
        <v>15</v>
      </c>
      <c r="B171" s="12">
        <f>C169/3</f>
        <v>586.66666666666663</v>
      </c>
      <c r="C171" s="13">
        <f>D169/B169</f>
        <v>631.42857142857144</v>
      </c>
      <c r="D171" s="11"/>
    </row>
    <row r="172" spans="1:4" ht="13.5" thickBot="1" x14ac:dyDescent="0.25">
      <c r="A172" s="14"/>
      <c r="B172" s="15"/>
      <c r="C172" s="15"/>
      <c r="D172" s="16"/>
    </row>
    <row r="173" spans="1:4" ht="13.5" thickBot="1" x14ac:dyDescent="0.25">
      <c r="A173" s="2" t="s">
        <v>18</v>
      </c>
      <c r="B173" s="17"/>
      <c r="C173" s="17"/>
      <c r="D173" s="18"/>
    </row>
    <row r="174" spans="1:4" ht="12.75" x14ac:dyDescent="0.2">
      <c r="A174" s="9" t="s">
        <v>20</v>
      </c>
      <c r="B174" s="10">
        <v>4731</v>
      </c>
      <c r="C174" s="10">
        <v>253</v>
      </c>
      <c r="D174" s="11">
        <f>SUM(B174*C174)</f>
        <v>1196943</v>
      </c>
    </row>
    <row r="175" spans="1:4" ht="12.75" x14ac:dyDescent="0.2">
      <c r="A175" s="124" t="s">
        <v>21</v>
      </c>
      <c r="B175" s="10">
        <v>770</v>
      </c>
      <c r="C175" s="10">
        <v>791</v>
      </c>
      <c r="D175" s="11">
        <f>SUM(B175*C175)</f>
        <v>609070</v>
      </c>
    </row>
    <row r="176" spans="1:4" ht="12.75" x14ac:dyDescent="0.2">
      <c r="A176" s="124" t="s">
        <v>22</v>
      </c>
      <c r="B176" s="10">
        <v>1986</v>
      </c>
      <c r="C176" s="10">
        <v>380</v>
      </c>
      <c r="D176" s="11">
        <f>SUM(B176*C176)</f>
        <v>754680</v>
      </c>
    </row>
    <row r="177" spans="1:4" ht="12.75" x14ac:dyDescent="0.2">
      <c r="A177" s="124" t="s">
        <v>23</v>
      </c>
      <c r="B177" s="10">
        <v>776</v>
      </c>
      <c r="C177" s="10">
        <v>380</v>
      </c>
      <c r="D177" s="11">
        <f>SUM(B177*C177)</f>
        <v>294880</v>
      </c>
    </row>
    <row r="178" spans="1:4" ht="12.75" x14ac:dyDescent="0.2">
      <c r="A178" s="6" t="s">
        <v>12</v>
      </c>
      <c r="B178" s="10">
        <f>SUM(B174:B177)</f>
        <v>8263</v>
      </c>
      <c r="C178" s="10">
        <f>SUM(C174:C177)</f>
        <v>1804</v>
      </c>
      <c r="D178" s="11">
        <f>SUM(D174:D177)</f>
        <v>2855573</v>
      </c>
    </row>
    <row r="179" spans="1:4" ht="12.75" x14ac:dyDescent="0.2">
      <c r="A179" s="27" t="s">
        <v>15</v>
      </c>
      <c r="B179" s="12">
        <f>C178/4</f>
        <v>451</v>
      </c>
      <c r="C179" s="13">
        <f>D178/B178</f>
        <v>345.58550163378919</v>
      </c>
      <c r="D179" s="11"/>
    </row>
    <row r="180" spans="1:4" ht="13.5" thickBot="1" x14ac:dyDescent="0.25">
      <c r="A180" s="14"/>
      <c r="B180" s="15"/>
      <c r="C180" s="15"/>
      <c r="D180" s="16"/>
    </row>
    <row r="181" spans="1:4" ht="13.5" thickBot="1" x14ac:dyDescent="0.25">
      <c r="A181" s="28" t="s">
        <v>25</v>
      </c>
      <c r="B181" s="29"/>
      <c r="C181" s="30"/>
      <c r="D181" s="31"/>
    </row>
    <row r="182" spans="1:4" ht="12.75" x14ac:dyDescent="0.2">
      <c r="A182" s="32" t="s">
        <v>27</v>
      </c>
      <c r="B182" s="10">
        <v>219</v>
      </c>
      <c r="C182" s="10">
        <v>1772</v>
      </c>
      <c r="D182" s="11">
        <f>SUM(C182*B182)</f>
        <v>388068</v>
      </c>
    </row>
    <row r="183" spans="1:4" ht="12.75" x14ac:dyDescent="0.2">
      <c r="A183" s="9" t="s">
        <v>29</v>
      </c>
      <c r="B183" s="10">
        <v>81</v>
      </c>
      <c r="C183" s="10">
        <v>1290</v>
      </c>
      <c r="D183" s="11">
        <f>SUM(C183*B183)</f>
        <v>104490</v>
      </c>
    </row>
    <row r="184" spans="1:4" ht="12.75" x14ac:dyDescent="0.2">
      <c r="A184" s="124" t="s">
        <v>31</v>
      </c>
      <c r="B184" s="33">
        <v>61</v>
      </c>
      <c r="C184" s="33">
        <v>1750</v>
      </c>
      <c r="D184" s="11">
        <f>SUM(C184*B184)</f>
        <v>106750</v>
      </c>
    </row>
    <row r="185" spans="1:4" ht="12.75" x14ac:dyDescent="0.2">
      <c r="A185" s="9" t="s">
        <v>33</v>
      </c>
      <c r="B185" s="10">
        <v>217</v>
      </c>
      <c r="C185" s="10">
        <v>1013</v>
      </c>
      <c r="D185" s="11">
        <f>SUM(C185*B185)</f>
        <v>219821</v>
      </c>
    </row>
    <row r="186" spans="1:4" ht="12.75" x14ac:dyDescent="0.2">
      <c r="A186" s="6" t="s">
        <v>12</v>
      </c>
      <c r="B186" s="10">
        <f>SUM(B182:B185)</f>
        <v>578</v>
      </c>
      <c r="C186" s="10">
        <f>SUM(C182:C185)</f>
        <v>5825</v>
      </c>
      <c r="D186" s="10">
        <f>SUM(D182:D185)</f>
        <v>819129</v>
      </c>
    </row>
    <row r="187" spans="1:4" ht="12.75" x14ac:dyDescent="0.2">
      <c r="A187" s="6"/>
      <c r="B187" s="10"/>
      <c r="C187" s="10"/>
      <c r="D187" s="11"/>
    </row>
    <row r="188" spans="1:4" ht="12.75" x14ac:dyDescent="0.2">
      <c r="A188" s="6" t="s">
        <v>15</v>
      </c>
      <c r="B188" s="12">
        <f>C186/4</f>
        <v>1456.25</v>
      </c>
      <c r="C188" s="34">
        <f>D186/B186</f>
        <v>1417.1782006920416</v>
      </c>
      <c r="D188" s="11"/>
    </row>
    <row r="189" spans="1:4" ht="13.5" thickBot="1" x14ac:dyDescent="0.25">
      <c r="A189" s="14"/>
      <c r="B189" s="15"/>
      <c r="C189" s="15"/>
      <c r="D189" s="16"/>
    </row>
    <row r="190" spans="1:4" ht="13.5" thickBot="1" x14ac:dyDescent="0.25">
      <c r="A190" s="2" t="s">
        <v>39</v>
      </c>
      <c r="B190" s="30"/>
      <c r="C190" s="30"/>
      <c r="D190" s="31"/>
    </row>
    <row r="191" spans="1:4" ht="12.75" x14ac:dyDescent="0.2">
      <c r="A191" s="9" t="s">
        <v>41</v>
      </c>
      <c r="B191" s="10">
        <v>1157</v>
      </c>
      <c r="C191" s="10">
        <v>804</v>
      </c>
      <c r="D191" s="11">
        <f>SUM(C191*B191)</f>
        <v>930228</v>
      </c>
    </row>
    <row r="192" spans="1:4" ht="12.75" x14ac:dyDescent="0.2">
      <c r="A192" s="9" t="s">
        <v>42</v>
      </c>
      <c r="B192" s="10">
        <v>248</v>
      </c>
      <c r="C192" s="10">
        <v>750</v>
      </c>
      <c r="D192" s="11">
        <f>SUM(C192*B192)</f>
        <v>186000</v>
      </c>
    </row>
    <row r="193" spans="1:4" ht="12.75" x14ac:dyDescent="0.2">
      <c r="A193" s="6" t="s">
        <v>12</v>
      </c>
      <c r="B193" s="10">
        <f>SUM(B191:B192)</f>
        <v>1405</v>
      </c>
      <c r="C193" s="10">
        <f>SUM(C191:C192)</f>
        <v>1554</v>
      </c>
      <c r="D193" s="10">
        <f>SUM(D191:D192)</f>
        <v>1116228</v>
      </c>
    </row>
    <row r="194" spans="1:4" ht="12.75" x14ac:dyDescent="0.2">
      <c r="A194" s="6"/>
      <c r="B194" s="10"/>
      <c r="C194" s="10"/>
      <c r="D194" s="11"/>
    </row>
    <row r="195" spans="1:4" ht="12.75" x14ac:dyDescent="0.2">
      <c r="A195" s="6" t="s">
        <v>15</v>
      </c>
      <c r="B195" s="12">
        <f>C193/2</f>
        <v>777</v>
      </c>
      <c r="C195" s="13">
        <f>D193/B193</f>
        <v>794.46832740213529</v>
      </c>
      <c r="D195" s="11"/>
    </row>
    <row r="196" spans="1:4" ht="13.5" thickBot="1" x14ac:dyDescent="0.25">
      <c r="A196" s="21"/>
      <c r="B196" s="39"/>
      <c r="C196" s="15"/>
      <c r="D196" s="16"/>
    </row>
    <row r="197" spans="1:4" ht="13.5" thickBot="1" x14ac:dyDescent="0.25">
      <c r="A197" s="2" t="s">
        <v>45</v>
      </c>
      <c r="B197" s="17"/>
      <c r="C197" s="17"/>
      <c r="D197" s="18"/>
    </row>
    <row r="198" spans="1:4" ht="12.75" x14ac:dyDescent="0.2">
      <c r="A198" s="9" t="s">
        <v>47</v>
      </c>
      <c r="B198" s="10">
        <v>71</v>
      </c>
      <c r="C198" s="10">
        <v>1300</v>
      </c>
      <c r="D198" s="11">
        <f>SUM(C198*B198)</f>
        <v>92300</v>
      </c>
    </row>
    <row r="199" spans="1:4" ht="12.75" x14ac:dyDescent="0.2">
      <c r="A199" s="9" t="s">
        <v>49</v>
      </c>
      <c r="B199" s="10">
        <v>131</v>
      </c>
      <c r="C199" s="10">
        <v>800</v>
      </c>
      <c r="D199" s="11">
        <f>SUM(C199*B199)</f>
        <v>104800</v>
      </c>
    </row>
    <row r="200" spans="1:4" ht="12.75" x14ac:dyDescent="0.2">
      <c r="A200" s="9" t="s">
        <v>50</v>
      </c>
      <c r="B200" s="10">
        <v>131</v>
      </c>
      <c r="C200" s="10">
        <v>800</v>
      </c>
      <c r="D200" s="11">
        <f>SUM(C200*B200)</f>
        <v>104800</v>
      </c>
    </row>
    <row r="201" spans="1:4" ht="12.75" x14ac:dyDescent="0.2">
      <c r="A201" s="9" t="s">
        <v>51</v>
      </c>
      <c r="B201" s="10">
        <v>147</v>
      </c>
      <c r="C201" s="10">
        <v>3420</v>
      </c>
      <c r="D201" s="11">
        <f>SUM(C201*B201)</f>
        <v>502740</v>
      </c>
    </row>
    <row r="202" spans="1:4" ht="12.75" x14ac:dyDescent="0.2">
      <c r="A202" s="6" t="s">
        <v>12</v>
      </c>
      <c r="B202" s="10">
        <f>SUM(B198:B201)</f>
        <v>480</v>
      </c>
      <c r="C202" s="10">
        <f>SUM(C198:C201)</f>
        <v>6320</v>
      </c>
      <c r="D202" s="10">
        <f>SUM(D198:D201)</f>
        <v>804640</v>
      </c>
    </row>
    <row r="203" spans="1:4" ht="12.75" x14ac:dyDescent="0.2">
      <c r="A203" s="6"/>
      <c r="B203" s="10"/>
      <c r="C203" s="10"/>
      <c r="D203" s="11"/>
    </row>
    <row r="204" spans="1:4" ht="12.75" x14ac:dyDescent="0.2">
      <c r="A204" s="6" t="s">
        <v>15</v>
      </c>
      <c r="B204" s="12">
        <f>C202/4</f>
        <v>1580</v>
      </c>
      <c r="C204" s="13">
        <f>D202/B202</f>
        <v>1676.3333333333333</v>
      </c>
      <c r="D204" s="11"/>
    </row>
    <row r="205" spans="1:4" ht="13.5" thickBot="1" x14ac:dyDescent="0.25">
      <c r="A205" s="14"/>
      <c r="B205" s="15"/>
      <c r="C205" s="15"/>
      <c r="D205" s="16"/>
    </row>
    <row r="206" spans="1:4" ht="12.75" x14ac:dyDescent="0.2">
      <c r="A206" s="42" t="s">
        <v>55</v>
      </c>
      <c r="B206" s="17"/>
      <c r="C206" s="17"/>
      <c r="D206" s="18"/>
    </row>
    <row r="207" spans="1:4" ht="12.75" x14ac:dyDescent="0.2">
      <c r="A207" s="9" t="s">
        <v>57</v>
      </c>
      <c r="B207" s="10">
        <v>1593</v>
      </c>
      <c r="C207" s="10">
        <v>210</v>
      </c>
      <c r="D207" s="11">
        <f t="shared" ref="D207:D213" si="5">SUM(C207*B207)</f>
        <v>334530</v>
      </c>
    </row>
    <row r="208" spans="1:4" ht="12.75" x14ac:dyDescent="0.2">
      <c r="A208" s="9" t="s">
        <v>58</v>
      </c>
      <c r="B208" s="10">
        <v>1427</v>
      </c>
      <c r="C208" s="10">
        <v>390</v>
      </c>
      <c r="D208" s="11">
        <f t="shared" si="5"/>
        <v>556530</v>
      </c>
    </row>
    <row r="209" spans="1:4" ht="12.75" x14ac:dyDescent="0.2">
      <c r="A209" s="9" t="s">
        <v>59</v>
      </c>
      <c r="B209" s="10">
        <v>267</v>
      </c>
      <c r="C209" s="10">
        <v>235</v>
      </c>
      <c r="D209" s="11">
        <f t="shared" si="5"/>
        <v>62745</v>
      </c>
    </row>
    <row r="210" spans="1:4" ht="12.75" x14ac:dyDescent="0.2">
      <c r="A210" s="124" t="s">
        <v>60</v>
      </c>
      <c r="B210" s="10">
        <v>27</v>
      </c>
      <c r="C210" s="10">
        <v>1600</v>
      </c>
      <c r="D210" s="11">
        <f t="shared" si="5"/>
        <v>43200</v>
      </c>
    </row>
    <row r="211" spans="1:4" ht="12.75" x14ac:dyDescent="0.2">
      <c r="A211" s="9" t="s">
        <v>247</v>
      </c>
      <c r="B211" s="10">
        <v>3</v>
      </c>
      <c r="C211" s="10">
        <v>1600</v>
      </c>
      <c r="D211" s="11">
        <f t="shared" si="5"/>
        <v>4800</v>
      </c>
    </row>
    <row r="212" spans="1:4" ht="12.75" x14ac:dyDescent="0.2">
      <c r="A212" s="9" t="s">
        <v>240</v>
      </c>
      <c r="B212" s="10">
        <v>3</v>
      </c>
      <c r="C212" s="10">
        <v>900</v>
      </c>
      <c r="D212" s="11">
        <f t="shared" si="5"/>
        <v>2700</v>
      </c>
    </row>
    <row r="213" spans="1:4" ht="12.75" x14ac:dyDescent="0.2">
      <c r="A213" s="48" t="s">
        <v>62</v>
      </c>
      <c r="B213" s="10">
        <v>8</v>
      </c>
      <c r="C213" s="10">
        <v>1300</v>
      </c>
      <c r="D213" s="11">
        <f t="shared" si="5"/>
        <v>10400</v>
      </c>
    </row>
    <row r="214" spans="1:4" ht="12.75" x14ac:dyDescent="0.2">
      <c r="A214" s="48" t="s">
        <v>12</v>
      </c>
      <c r="B214" s="11">
        <f>SUM(B207:B213)</f>
        <v>3328</v>
      </c>
      <c r="C214" s="11">
        <f>SUM(C207:C213)</f>
        <v>6235</v>
      </c>
      <c r="D214" s="11">
        <f>SUM(D207:D213)</f>
        <v>1014905</v>
      </c>
    </row>
    <row r="215" spans="1:4" ht="12.75" x14ac:dyDescent="0.2">
      <c r="A215" s="48"/>
      <c r="B215" s="10"/>
      <c r="C215" s="10"/>
      <c r="D215" s="11"/>
    </row>
    <row r="216" spans="1:4" ht="12.75" x14ac:dyDescent="0.2">
      <c r="A216" s="48" t="s">
        <v>15</v>
      </c>
      <c r="B216" s="12">
        <f>C214/7</f>
        <v>890.71428571428567</v>
      </c>
      <c r="C216" s="13">
        <f>D214/B214</f>
        <v>304.95943509615387</v>
      </c>
      <c r="D216" s="11"/>
    </row>
    <row r="217" spans="1:4" ht="13.5" thickBot="1" x14ac:dyDescent="0.25">
      <c r="A217" s="49"/>
      <c r="B217" s="50"/>
      <c r="C217" s="51"/>
      <c r="D217" s="52"/>
    </row>
    <row r="218" spans="1:4" ht="13.5" thickBot="1" x14ac:dyDescent="0.25">
      <c r="A218" s="41" t="s">
        <v>68</v>
      </c>
      <c r="B218" s="17"/>
      <c r="C218" s="17"/>
      <c r="D218" s="18"/>
    </row>
    <row r="219" spans="1:4" ht="12.75" x14ac:dyDescent="0.2">
      <c r="A219" s="9" t="s">
        <v>70</v>
      </c>
      <c r="B219" s="10">
        <v>100</v>
      </c>
      <c r="C219" s="10">
        <v>560</v>
      </c>
      <c r="D219" s="11">
        <f t="shared" ref="D219:D233" si="6">SUM(C219*B219)</f>
        <v>56000</v>
      </c>
    </row>
    <row r="220" spans="1:4" ht="12.75" x14ac:dyDescent="0.2">
      <c r="A220" s="9" t="s">
        <v>72</v>
      </c>
      <c r="B220" s="10">
        <v>13</v>
      </c>
      <c r="C220" s="10">
        <v>440</v>
      </c>
      <c r="D220" s="11">
        <f t="shared" si="6"/>
        <v>5720</v>
      </c>
    </row>
    <row r="221" spans="1:4" ht="12.75" x14ac:dyDescent="0.2">
      <c r="A221" s="9" t="s">
        <v>74</v>
      </c>
      <c r="B221" s="10">
        <v>231</v>
      </c>
      <c r="C221" s="10">
        <v>440</v>
      </c>
      <c r="D221" s="11">
        <f t="shared" si="6"/>
        <v>101640</v>
      </c>
    </row>
    <row r="222" spans="1:4" ht="12.75" x14ac:dyDescent="0.2">
      <c r="A222" s="9" t="s">
        <v>76</v>
      </c>
      <c r="B222" s="10">
        <v>172</v>
      </c>
      <c r="C222" s="10">
        <v>560</v>
      </c>
      <c r="D222" s="11">
        <f t="shared" si="6"/>
        <v>96320</v>
      </c>
    </row>
    <row r="223" spans="1:4" ht="12.75" x14ac:dyDescent="0.2">
      <c r="A223" s="9" t="s">
        <v>78</v>
      </c>
      <c r="B223" s="10">
        <v>60</v>
      </c>
      <c r="C223" s="10">
        <v>560</v>
      </c>
      <c r="D223" s="11">
        <f t="shared" si="6"/>
        <v>33600</v>
      </c>
    </row>
    <row r="224" spans="1:4" ht="12.75" x14ac:dyDescent="0.2">
      <c r="A224" s="9" t="s">
        <v>80</v>
      </c>
      <c r="B224" s="10">
        <v>56</v>
      </c>
      <c r="C224" s="10">
        <v>440</v>
      </c>
      <c r="D224" s="11">
        <f t="shared" si="6"/>
        <v>24640</v>
      </c>
    </row>
    <row r="225" spans="1:4" ht="12.75" x14ac:dyDescent="0.2">
      <c r="A225" s="9" t="s">
        <v>82</v>
      </c>
      <c r="B225" s="10">
        <v>157</v>
      </c>
      <c r="C225" s="10">
        <v>560</v>
      </c>
      <c r="D225" s="11">
        <f t="shared" si="6"/>
        <v>87920</v>
      </c>
    </row>
    <row r="226" spans="1:4" ht="12.75" x14ac:dyDescent="0.2">
      <c r="A226" s="9" t="s">
        <v>84</v>
      </c>
      <c r="B226" s="10">
        <v>20</v>
      </c>
      <c r="C226" s="10">
        <v>440</v>
      </c>
      <c r="D226" s="11">
        <f t="shared" si="6"/>
        <v>8800</v>
      </c>
    </row>
    <row r="227" spans="1:4" ht="12.75" x14ac:dyDescent="0.2">
      <c r="A227" s="9" t="s">
        <v>85</v>
      </c>
      <c r="B227" s="10">
        <v>79</v>
      </c>
      <c r="C227" s="10">
        <v>560</v>
      </c>
      <c r="D227" s="11">
        <f t="shared" si="6"/>
        <v>44240</v>
      </c>
    </row>
    <row r="228" spans="1:4" ht="12.75" x14ac:dyDescent="0.2">
      <c r="A228" s="9" t="s">
        <v>87</v>
      </c>
      <c r="B228" s="10">
        <v>393</v>
      </c>
      <c r="C228" s="10">
        <v>440</v>
      </c>
      <c r="D228" s="11">
        <f t="shared" si="6"/>
        <v>172920</v>
      </c>
    </row>
    <row r="229" spans="1:4" ht="12.75" x14ac:dyDescent="0.2">
      <c r="A229" s="9" t="s">
        <v>89</v>
      </c>
      <c r="B229" s="10">
        <v>270</v>
      </c>
      <c r="C229" s="10">
        <v>440</v>
      </c>
      <c r="D229" s="11">
        <f t="shared" si="6"/>
        <v>118800</v>
      </c>
    </row>
    <row r="230" spans="1:4" ht="12.75" x14ac:dyDescent="0.2">
      <c r="A230" s="9" t="s">
        <v>91</v>
      </c>
      <c r="B230" s="10">
        <v>203</v>
      </c>
      <c r="C230" s="10">
        <v>560</v>
      </c>
      <c r="D230" s="11">
        <f t="shared" si="6"/>
        <v>113680</v>
      </c>
    </row>
    <row r="231" spans="1:4" ht="12.75" x14ac:dyDescent="0.2">
      <c r="A231" s="9" t="s">
        <v>92</v>
      </c>
      <c r="B231" s="10">
        <v>231</v>
      </c>
      <c r="C231" s="10">
        <v>440</v>
      </c>
      <c r="D231" s="11">
        <f t="shared" si="6"/>
        <v>101640</v>
      </c>
    </row>
    <row r="232" spans="1:4" ht="12.75" x14ac:dyDescent="0.2">
      <c r="A232" s="9" t="s">
        <v>93</v>
      </c>
      <c r="B232" s="10">
        <v>429</v>
      </c>
      <c r="C232" s="10">
        <v>440</v>
      </c>
      <c r="D232" s="11">
        <f t="shared" si="6"/>
        <v>188760</v>
      </c>
    </row>
    <row r="233" spans="1:4" ht="12.75" x14ac:dyDescent="0.2">
      <c r="A233" s="9" t="s">
        <v>94</v>
      </c>
      <c r="B233" s="10">
        <v>108</v>
      </c>
      <c r="C233" s="10">
        <v>440</v>
      </c>
      <c r="D233" s="11">
        <f t="shared" si="6"/>
        <v>47520</v>
      </c>
    </row>
    <row r="234" spans="1:4" ht="12.75" x14ac:dyDescent="0.2">
      <c r="A234" s="6" t="s">
        <v>12</v>
      </c>
      <c r="B234" s="11">
        <f>SUM(B219:B233)</f>
        <v>2522</v>
      </c>
      <c r="C234" s="11">
        <f>SUM(C219:C233)</f>
        <v>7320</v>
      </c>
      <c r="D234" s="11">
        <f>SUM(D219:D233)</f>
        <v>1202200</v>
      </c>
    </row>
    <row r="235" spans="1:4" ht="12.75" x14ac:dyDescent="0.2">
      <c r="A235" s="6" t="s">
        <v>15</v>
      </c>
      <c r="B235" s="57">
        <f>C234/15</f>
        <v>488</v>
      </c>
      <c r="C235" s="13">
        <f>D234/B234</f>
        <v>476.68517049960349</v>
      </c>
      <c r="D235" s="11"/>
    </row>
    <row r="236" spans="1:4" ht="13.5" thickBot="1" x14ac:dyDescent="0.25">
      <c r="A236" s="43"/>
      <c r="B236" s="50"/>
      <c r="C236" s="51"/>
      <c r="D236" s="52"/>
    </row>
    <row r="237" spans="1:4" ht="12.75" x14ac:dyDescent="0.2">
      <c r="A237" s="58" t="s">
        <v>98</v>
      </c>
      <c r="B237" s="59"/>
      <c r="C237" s="60"/>
      <c r="D237" s="61"/>
    </row>
    <row r="238" spans="1:4" ht="12.75" x14ac:dyDescent="0.2">
      <c r="A238" s="62" t="s">
        <v>100</v>
      </c>
      <c r="B238" s="63">
        <v>34</v>
      </c>
      <c r="C238" s="64">
        <v>679</v>
      </c>
      <c r="D238" s="11">
        <f t="shared" ref="D238:D257" si="7">SUM(C238*B238)</f>
        <v>23086</v>
      </c>
    </row>
    <row r="239" spans="1:4" ht="12.75" x14ac:dyDescent="0.2">
      <c r="A239" s="62" t="s">
        <v>102</v>
      </c>
      <c r="B239" s="63">
        <v>146</v>
      </c>
      <c r="C239" s="64">
        <v>868</v>
      </c>
      <c r="D239" s="11">
        <f t="shared" si="7"/>
        <v>126728</v>
      </c>
    </row>
    <row r="240" spans="1:4" ht="12.75" x14ac:dyDescent="0.2">
      <c r="A240" s="62" t="s">
        <v>241</v>
      </c>
      <c r="B240" s="63">
        <v>239</v>
      </c>
      <c r="C240" s="64">
        <v>750</v>
      </c>
      <c r="D240" s="11">
        <f t="shared" si="7"/>
        <v>179250</v>
      </c>
    </row>
    <row r="241" spans="1:4" ht="12.75" x14ac:dyDescent="0.2">
      <c r="A241" s="9" t="s">
        <v>105</v>
      </c>
      <c r="B241" s="10">
        <v>13</v>
      </c>
      <c r="C241" s="10">
        <v>500</v>
      </c>
      <c r="D241" s="11">
        <f t="shared" si="7"/>
        <v>6500</v>
      </c>
    </row>
    <row r="242" spans="1:4" ht="12.75" x14ac:dyDescent="0.2">
      <c r="A242" s="6" t="s">
        <v>107</v>
      </c>
      <c r="B242" s="10">
        <v>650</v>
      </c>
      <c r="C242" s="10">
        <v>220</v>
      </c>
      <c r="D242" s="11">
        <f t="shared" si="7"/>
        <v>143000</v>
      </c>
    </row>
    <row r="243" spans="1:4" ht="12.75" x14ac:dyDescent="0.2">
      <c r="A243" s="6" t="s">
        <v>109</v>
      </c>
      <c r="B243" s="10">
        <v>1167</v>
      </c>
      <c r="C243" s="10">
        <v>350</v>
      </c>
      <c r="D243" s="11">
        <f t="shared" si="7"/>
        <v>408450</v>
      </c>
    </row>
    <row r="244" spans="1:4" ht="12.75" x14ac:dyDescent="0.2">
      <c r="A244" s="6" t="s">
        <v>111</v>
      </c>
      <c r="B244" s="10">
        <v>887</v>
      </c>
      <c r="C244" s="10">
        <v>405</v>
      </c>
      <c r="D244" s="11">
        <f t="shared" si="7"/>
        <v>359235</v>
      </c>
    </row>
    <row r="245" spans="1:4" ht="12.75" x14ac:dyDescent="0.2">
      <c r="A245" s="6" t="s">
        <v>113</v>
      </c>
      <c r="B245" s="10">
        <v>490</v>
      </c>
      <c r="C245" s="10">
        <v>345</v>
      </c>
      <c r="D245" s="11">
        <f t="shared" si="7"/>
        <v>169050</v>
      </c>
    </row>
    <row r="246" spans="1:4" ht="12.75" x14ac:dyDescent="0.2">
      <c r="A246" s="6" t="s">
        <v>115</v>
      </c>
      <c r="B246" s="10">
        <v>16</v>
      </c>
      <c r="C246" s="10">
        <v>450</v>
      </c>
      <c r="D246" s="11">
        <f t="shared" si="7"/>
        <v>7200</v>
      </c>
    </row>
    <row r="247" spans="1:4" ht="12.75" x14ac:dyDescent="0.2">
      <c r="A247" s="6" t="s">
        <v>117</v>
      </c>
      <c r="B247" s="10">
        <v>23</v>
      </c>
      <c r="C247" s="10">
        <v>300</v>
      </c>
      <c r="D247" s="11">
        <f t="shared" si="7"/>
        <v>6900</v>
      </c>
    </row>
    <row r="248" spans="1:4" ht="12.75" x14ac:dyDescent="0.2">
      <c r="A248" s="6" t="s">
        <v>119</v>
      </c>
      <c r="B248" s="10">
        <v>67</v>
      </c>
      <c r="C248" s="10">
        <v>195</v>
      </c>
      <c r="D248" s="11">
        <f t="shared" si="7"/>
        <v>13065</v>
      </c>
    </row>
    <row r="249" spans="1:4" ht="12.75" x14ac:dyDescent="0.2">
      <c r="A249" s="6" t="s">
        <v>121</v>
      </c>
      <c r="B249" s="10">
        <v>166</v>
      </c>
      <c r="C249" s="10">
        <v>650</v>
      </c>
      <c r="D249" s="11">
        <f t="shared" si="7"/>
        <v>107900</v>
      </c>
    </row>
    <row r="250" spans="1:4" ht="12.75" x14ac:dyDescent="0.2">
      <c r="A250" s="6" t="s">
        <v>123</v>
      </c>
      <c r="B250" s="10">
        <v>92</v>
      </c>
      <c r="C250" s="10">
        <v>850</v>
      </c>
      <c r="D250" s="11">
        <f t="shared" si="7"/>
        <v>78200</v>
      </c>
    </row>
    <row r="251" spans="1:4" ht="12.75" x14ac:dyDescent="0.2">
      <c r="A251" s="6" t="s">
        <v>125</v>
      </c>
      <c r="B251" s="10">
        <v>566</v>
      </c>
      <c r="C251" s="10">
        <v>368</v>
      </c>
      <c r="D251" s="11">
        <f t="shared" si="7"/>
        <v>208288</v>
      </c>
    </row>
    <row r="252" spans="1:4" ht="12.75" x14ac:dyDescent="0.2">
      <c r="A252" s="6" t="s">
        <v>127</v>
      </c>
      <c r="B252" s="10">
        <v>72</v>
      </c>
      <c r="C252" s="10">
        <v>360</v>
      </c>
      <c r="D252" s="11">
        <f t="shared" si="7"/>
        <v>25920</v>
      </c>
    </row>
    <row r="253" spans="1:4" ht="12.75" x14ac:dyDescent="0.2">
      <c r="A253" s="9" t="s">
        <v>129</v>
      </c>
      <c r="B253" s="10">
        <v>180</v>
      </c>
      <c r="C253" s="10">
        <v>588</v>
      </c>
      <c r="D253" s="11">
        <f t="shared" si="7"/>
        <v>105840</v>
      </c>
    </row>
    <row r="254" spans="1:4" ht="12.75" x14ac:dyDescent="0.2">
      <c r="A254" s="9" t="s">
        <v>131</v>
      </c>
      <c r="B254" s="10">
        <v>40</v>
      </c>
      <c r="C254" s="10">
        <v>956</v>
      </c>
      <c r="D254" s="11">
        <f t="shared" si="7"/>
        <v>38240</v>
      </c>
    </row>
    <row r="255" spans="1:4" ht="12.75" x14ac:dyDescent="0.2">
      <c r="A255" s="9" t="s">
        <v>133</v>
      </c>
      <c r="B255" s="10">
        <v>60</v>
      </c>
      <c r="C255" s="10">
        <v>750</v>
      </c>
      <c r="D255" s="11">
        <f t="shared" si="7"/>
        <v>45000</v>
      </c>
    </row>
    <row r="256" spans="1:4" ht="12.75" x14ac:dyDescent="0.2">
      <c r="A256" s="9" t="s">
        <v>135</v>
      </c>
      <c r="B256" s="10">
        <v>120</v>
      </c>
      <c r="C256" s="10">
        <v>533</v>
      </c>
      <c r="D256" s="11">
        <f t="shared" si="7"/>
        <v>63960</v>
      </c>
    </row>
    <row r="257" spans="1:4" ht="12.75" x14ac:dyDescent="0.2">
      <c r="A257" s="9" t="s">
        <v>136</v>
      </c>
      <c r="B257" s="10">
        <v>53</v>
      </c>
      <c r="C257" s="10">
        <v>864</v>
      </c>
      <c r="D257" s="11">
        <f t="shared" si="7"/>
        <v>45792</v>
      </c>
    </row>
    <row r="258" spans="1:4" ht="12.75" x14ac:dyDescent="0.2">
      <c r="A258" s="6" t="s">
        <v>12</v>
      </c>
      <c r="B258" s="11">
        <f>SUM(B238:B257)</f>
        <v>5081</v>
      </c>
      <c r="C258" s="11">
        <f>SUM(C238:C257)</f>
        <v>10981</v>
      </c>
      <c r="D258" s="11">
        <f>SUM(D238:D257)</f>
        <v>2161604</v>
      </c>
    </row>
    <row r="259" spans="1:4" ht="12.75" x14ac:dyDescent="0.2">
      <c r="A259" s="6"/>
      <c r="B259" s="10"/>
      <c r="C259" s="10"/>
      <c r="D259" s="11"/>
    </row>
    <row r="260" spans="1:4" ht="13.5" thickBot="1" x14ac:dyDescent="0.25">
      <c r="A260" s="43" t="s">
        <v>15</v>
      </c>
      <c r="B260" s="128">
        <f>C258/20</f>
        <v>549.04999999999995</v>
      </c>
      <c r="C260" s="68">
        <f>D258/B258</f>
        <v>425.4288525880732</v>
      </c>
      <c r="D260" s="52"/>
    </row>
    <row r="261" spans="1:4" ht="12.75" x14ac:dyDescent="0.2">
      <c r="A261" s="70"/>
      <c r="B261" s="17"/>
      <c r="C261" s="17"/>
      <c r="D261" s="18"/>
    </row>
    <row r="262" spans="1:4" ht="13.5" thickBot="1" x14ac:dyDescent="0.25">
      <c r="A262" s="71" t="s">
        <v>139</v>
      </c>
      <c r="B262" s="10"/>
      <c r="C262" s="10"/>
      <c r="D262" s="11"/>
    </row>
    <row r="263" spans="1:4" ht="12.75" x14ac:dyDescent="0.2">
      <c r="A263" s="9" t="s">
        <v>141</v>
      </c>
      <c r="B263" s="10">
        <v>133</v>
      </c>
      <c r="C263" s="10">
        <v>680</v>
      </c>
      <c r="D263" s="11">
        <f>SUM(C263*B263)</f>
        <v>90440</v>
      </c>
    </row>
    <row r="264" spans="1:4" ht="12.75" x14ac:dyDescent="0.2">
      <c r="A264" s="9" t="s">
        <v>143</v>
      </c>
      <c r="B264" s="10">
        <v>63</v>
      </c>
      <c r="C264" s="10">
        <v>680</v>
      </c>
      <c r="D264" s="11">
        <f>SUM(C264*B264)</f>
        <v>42840</v>
      </c>
    </row>
    <row r="265" spans="1:4" ht="12.75" x14ac:dyDescent="0.2">
      <c r="A265" s="9" t="s">
        <v>144</v>
      </c>
      <c r="B265" s="10">
        <v>133</v>
      </c>
      <c r="C265" s="10">
        <v>320</v>
      </c>
      <c r="D265" s="11">
        <f>SUM(C265*B265)</f>
        <v>42560</v>
      </c>
    </row>
    <row r="266" spans="1:4" ht="12.75" x14ac:dyDescent="0.2">
      <c r="A266" s="6" t="s">
        <v>12</v>
      </c>
      <c r="B266" s="11">
        <f>SUM(B263:B265)</f>
        <v>329</v>
      </c>
      <c r="C266" s="11">
        <f>SUM(C263:C265)</f>
        <v>1680</v>
      </c>
      <c r="D266" s="11">
        <f>SUM(D263:D265)</f>
        <v>175840</v>
      </c>
    </row>
    <row r="267" spans="1:4" ht="12.75" x14ac:dyDescent="0.2">
      <c r="A267" s="6"/>
      <c r="B267" s="10"/>
      <c r="C267" s="10"/>
      <c r="D267" s="11"/>
    </row>
    <row r="268" spans="1:4" ht="12.75" x14ac:dyDescent="0.2">
      <c r="A268" s="48" t="s">
        <v>15</v>
      </c>
      <c r="B268" s="12">
        <f>C266/3</f>
        <v>560</v>
      </c>
      <c r="C268" s="13">
        <f>D266/B266</f>
        <v>534.468085106383</v>
      </c>
      <c r="D268" s="11"/>
    </row>
    <row r="269" spans="1:4" ht="13.5" thickBot="1" x14ac:dyDescent="0.25">
      <c r="A269" s="74"/>
      <c r="B269" s="15"/>
      <c r="C269" s="15"/>
      <c r="D269" s="16"/>
    </row>
    <row r="270" spans="1:4" ht="13.5" thickBot="1" x14ac:dyDescent="0.25">
      <c r="A270" s="75" t="s">
        <v>147</v>
      </c>
      <c r="B270" s="17"/>
      <c r="C270" s="17"/>
      <c r="D270" s="18"/>
    </row>
    <row r="271" spans="1:4" ht="12.75" x14ac:dyDescent="0.2">
      <c r="A271" s="76" t="s">
        <v>149</v>
      </c>
      <c r="B271" s="10">
        <v>4</v>
      </c>
      <c r="C271" s="10">
        <v>2200</v>
      </c>
      <c r="D271" s="11">
        <f>SUM(C271*B271)</f>
        <v>8800</v>
      </c>
    </row>
    <row r="272" spans="1:4" ht="12.75" x14ac:dyDescent="0.2">
      <c r="A272" s="76" t="s">
        <v>151</v>
      </c>
      <c r="B272" s="10">
        <v>41</v>
      </c>
      <c r="C272" s="10">
        <v>1500</v>
      </c>
      <c r="D272" s="11">
        <f>SUM(C272*B272)</f>
        <v>61500</v>
      </c>
    </row>
    <row r="273" spans="1:4" ht="12.75" x14ac:dyDescent="0.2">
      <c r="A273" s="76" t="s">
        <v>152</v>
      </c>
      <c r="B273" s="10">
        <v>17</v>
      </c>
      <c r="C273" s="10">
        <v>2400</v>
      </c>
      <c r="D273" s="11">
        <f>SUM(C273*B273)</f>
        <v>40800</v>
      </c>
    </row>
    <row r="274" spans="1:4" ht="12.75" x14ac:dyDescent="0.2">
      <c r="A274" s="48" t="s">
        <v>12</v>
      </c>
      <c r="B274" s="11">
        <f>SUM(B271:B273)</f>
        <v>62</v>
      </c>
      <c r="C274" s="11">
        <f>SUM(C271:C273)</f>
        <v>6100</v>
      </c>
      <c r="D274" s="11">
        <f>SUM(D271:D273)</f>
        <v>111100</v>
      </c>
    </row>
    <row r="275" spans="1:4" ht="12.75" x14ac:dyDescent="0.2">
      <c r="A275" s="48" t="s">
        <v>15</v>
      </c>
      <c r="B275" s="12">
        <f>C274/3</f>
        <v>2033.3333333333333</v>
      </c>
      <c r="C275" s="13">
        <f>D274/B274</f>
        <v>1791.9354838709678</v>
      </c>
      <c r="D275" s="11"/>
    </row>
    <row r="276" spans="1:4" ht="13.5" thickBot="1" x14ac:dyDescent="0.25">
      <c r="A276" s="77"/>
      <c r="B276" s="39"/>
      <c r="C276" s="15"/>
      <c r="D276" s="16"/>
    </row>
    <row r="277" spans="1:4" ht="12.75" x14ac:dyDescent="0.2">
      <c r="A277" s="79"/>
      <c r="B277" s="80"/>
      <c r="C277" s="80"/>
      <c r="D277" s="80"/>
    </row>
    <row r="278" spans="1:4" ht="12.75" x14ac:dyDescent="0.2">
      <c r="A278" s="6" t="s">
        <v>155</v>
      </c>
      <c r="B278" s="7">
        <v>137</v>
      </c>
      <c r="C278" s="81">
        <v>1926</v>
      </c>
      <c r="D278" s="8">
        <f>SUM(B278*C278)</f>
        <v>263862</v>
      </c>
    </row>
    <row r="279" spans="1:4" ht="12.75" x14ac:dyDescent="0.2">
      <c r="A279" s="48"/>
      <c r="B279" s="10"/>
      <c r="C279" s="10"/>
      <c r="D279" s="10"/>
    </row>
    <row r="280" spans="1:4" ht="12.75" x14ac:dyDescent="0.2">
      <c r="A280" s="48"/>
      <c r="B280" s="10"/>
      <c r="C280" s="10"/>
      <c r="D280" s="10"/>
    </row>
    <row r="281" spans="1:4" ht="12.75" x14ac:dyDescent="0.2">
      <c r="A281" s="48" t="s">
        <v>158</v>
      </c>
      <c r="B281" s="10">
        <v>6981</v>
      </c>
      <c r="C281" s="34">
        <v>155</v>
      </c>
      <c r="D281" s="10">
        <v>1748000</v>
      </c>
    </row>
    <row r="282" spans="1:4" ht="12.75" x14ac:dyDescent="0.2">
      <c r="A282" s="48"/>
      <c r="B282" s="10"/>
      <c r="C282" s="10"/>
      <c r="D282" s="10"/>
    </row>
    <row r="283" spans="1:4" ht="12.75" x14ac:dyDescent="0.2">
      <c r="A283" s="82"/>
      <c r="B283" s="10"/>
      <c r="C283" s="10"/>
      <c r="D283" s="10"/>
    </row>
  </sheetData>
  <mergeCells count="1">
    <mergeCell ref="A1:D1"/>
  </mergeCells>
  <pageMargins left="0.7" right="0.7" top="0.75" bottom="0.75" header="0.3" footer="0.3"/>
  <pageSetup paperSize="9" scale="60" orientation="portrait" r:id="rId1"/>
  <rowBreaks count="3" manualBreakCount="3">
    <brk id="70" max="16383" man="1"/>
    <brk id="162" max="16383" man="1"/>
    <brk id="26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workbookViewId="0">
      <selection activeCell="D36" sqref="D36"/>
    </sheetView>
  </sheetViews>
  <sheetFormatPr defaultRowHeight="15" x14ac:dyDescent="0.25"/>
  <cols>
    <col min="1" max="1" width="25.42578125" customWidth="1"/>
    <col min="2" max="2" width="9.85546875" customWidth="1"/>
    <col min="3" max="3" width="9.85546875" style="131" customWidth="1"/>
    <col min="4" max="4" width="11.85546875" customWidth="1"/>
    <col min="5" max="6" width="9.85546875" customWidth="1"/>
    <col min="7" max="7" width="11.140625" customWidth="1"/>
    <col min="8" max="9" width="9.85546875" customWidth="1"/>
    <col min="10" max="10" width="11.140625" customWidth="1"/>
    <col min="11" max="12" width="9.85546875" customWidth="1"/>
    <col min="13" max="13" width="10.85546875" customWidth="1"/>
  </cols>
  <sheetData>
    <row r="1" spans="1:13" s="115" customFormat="1" x14ac:dyDescent="0.25">
      <c r="A1" s="114"/>
      <c r="B1" s="138" t="s">
        <v>208</v>
      </c>
      <c r="C1" s="138"/>
      <c r="D1" s="138"/>
      <c r="E1" s="138"/>
      <c r="F1" s="138"/>
      <c r="G1" s="138"/>
      <c r="H1" s="138"/>
      <c r="I1" s="138"/>
      <c r="J1" s="138"/>
      <c r="K1" s="138"/>
      <c r="L1" s="114"/>
      <c r="M1" s="114"/>
    </row>
    <row r="2" spans="1:13" s="115" customFormat="1" x14ac:dyDescent="0.25">
      <c r="A2" s="114" t="s">
        <v>209</v>
      </c>
      <c r="B2" s="132"/>
      <c r="C2" s="133"/>
      <c r="D2" s="132"/>
      <c r="E2" s="132"/>
      <c r="F2" s="132"/>
      <c r="G2" s="132"/>
      <c r="H2" s="132"/>
      <c r="I2" s="132"/>
      <c r="J2" s="132"/>
      <c r="K2" s="132"/>
      <c r="L2" s="114"/>
      <c r="M2" s="114"/>
    </row>
    <row r="3" spans="1:13" s="115" customFormat="1" x14ac:dyDescent="0.25">
      <c r="A3" s="114" t="s">
        <v>210</v>
      </c>
      <c r="B3" s="139" t="s">
        <v>211</v>
      </c>
      <c r="C3" s="139"/>
      <c r="D3" s="139"/>
      <c r="E3" s="138" t="s">
        <v>212</v>
      </c>
      <c r="F3" s="138"/>
      <c r="G3" s="138"/>
      <c r="H3" s="138" t="s">
        <v>213</v>
      </c>
      <c r="I3" s="138"/>
      <c r="J3" s="138"/>
      <c r="K3" s="138" t="s">
        <v>214</v>
      </c>
      <c r="L3" s="138"/>
      <c r="M3" s="138"/>
    </row>
    <row r="4" spans="1:13" s="115" customFormat="1" x14ac:dyDescent="0.25">
      <c r="A4" s="114"/>
      <c r="B4" s="114" t="s">
        <v>215</v>
      </c>
      <c r="C4" s="113" t="s">
        <v>216</v>
      </c>
      <c r="D4" s="114" t="s">
        <v>217</v>
      </c>
      <c r="E4" s="114" t="s">
        <v>215</v>
      </c>
      <c r="F4" s="114" t="s">
        <v>216</v>
      </c>
      <c r="G4" s="114" t="s">
        <v>217</v>
      </c>
      <c r="H4" s="114" t="s">
        <v>215</v>
      </c>
      <c r="I4" s="114" t="s">
        <v>216</v>
      </c>
      <c r="J4" s="114" t="s">
        <v>218</v>
      </c>
      <c r="K4" s="114" t="s">
        <v>215</v>
      </c>
      <c r="L4" s="114" t="s">
        <v>216</v>
      </c>
      <c r="M4" s="114" t="s">
        <v>219</v>
      </c>
    </row>
    <row r="5" spans="1:13" x14ac:dyDescent="0.25">
      <c r="A5" s="112" t="s">
        <v>220</v>
      </c>
      <c r="B5" s="112">
        <v>48</v>
      </c>
      <c r="C5" s="130">
        <v>1306</v>
      </c>
      <c r="D5" s="112">
        <f>C5*B5</f>
        <v>62688</v>
      </c>
      <c r="E5" s="112">
        <v>57</v>
      </c>
      <c r="F5" s="130">
        <v>1306</v>
      </c>
      <c r="G5" s="112">
        <f>E5*F5</f>
        <v>74442</v>
      </c>
      <c r="H5" s="112">
        <v>67</v>
      </c>
      <c r="I5" s="130">
        <v>1306</v>
      </c>
      <c r="J5" s="112">
        <f>I5*H5</f>
        <v>87502</v>
      </c>
      <c r="K5" s="112">
        <v>100</v>
      </c>
      <c r="L5" s="130">
        <v>1306</v>
      </c>
      <c r="M5" s="112">
        <f>L5*K5</f>
        <v>130600</v>
      </c>
    </row>
    <row r="6" spans="1:13" x14ac:dyDescent="0.25">
      <c r="A6" s="112" t="s">
        <v>221</v>
      </c>
      <c r="B6" s="112">
        <v>40</v>
      </c>
      <c r="C6" s="130">
        <v>1089</v>
      </c>
      <c r="D6" s="112">
        <f t="shared" ref="D6:D23" si="0">C6*B6</f>
        <v>43560</v>
      </c>
      <c r="E6" s="112">
        <v>40</v>
      </c>
      <c r="F6" s="130">
        <v>1089</v>
      </c>
      <c r="G6" s="112">
        <f t="shared" ref="G6:G23" si="1">E6*F6</f>
        <v>43560</v>
      </c>
      <c r="H6" s="112">
        <v>50</v>
      </c>
      <c r="I6" s="130">
        <v>1089</v>
      </c>
      <c r="J6" s="112">
        <f t="shared" ref="J6:J23" si="2">I6*H6</f>
        <v>54450</v>
      </c>
      <c r="K6" s="112">
        <v>35</v>
      </c>
      <c r="L6" s="130">
        <v>1089</v>
      </c>
      <c r="M6" s="112">
        <f t="shared" ref="M6:M23" si="3">L6*K6</f>
        <v>38115</v>
      </c>
    </row>
    <row r="7" spans="1:13" x14ac:dyDescent="0.25">
      <c r="A7" s="112" t="s">
        <v>222</v>
      </c>
      <c r="B7" s="112">
        <v>40</v>
      </c>
      <c r="C7" s="130">
        <v>631</v>
      </c>
      <c r="D7" s="112">
        <f t="shared" si="0"/>
        <v>25240</v>
      </c>
      <c r="E7" s="112">
        <v>60</v>
      </c>
      <c r="F7" s="130">
        <v>631</v>
      </c>
      <c r="G7" s="112">
        <f t="shared" si="1"/>
        <v>37860</v>
      </c>
      <c r="H7" s="112">
        <v>85</v>
      </c>
      <c r="I7" s="130">
        <v>631</v>
      </c>
      <c r="J7" s="112">
        <f t="shared" si="2"/>
        <v>53635</v>
      </c>
      <c r="K7" s="112">
        <v>100</v>
      </c>
      <c r="L7" s="130">
        <v>631</v>
      </c>
      <c r="M7" s="112">
        <f t="shared" si="3"/>
        <v>63100</v>
      </c>
    </row>
    <row r="8" spans="1:13" x14ac:dyDescent="0.25">
      <c r="A8" s="112" t="s">
        <v>223</v>
      </c>
      <c r="B8" s="112">
        <v>210</v>
      </c>
      <c r="C8" s="130">
        <v>346</v>
      </c>
      <c r="D8" s="112">
        <f t="shared" si="0"/>
        <v>72660</v>
      </c>
      <c r="E8" s="112">
        <v>200</v>
      </c>
      <c r="F8" s="130">
        <v>346</v>
      </c>
      <c r="G8" s="112">
        <f t="shared" si="1"/>
        <v>69200</v>
      </c>
      <c r="H8" s="112">
        <v>240</v>
      </c>
      <c r="I8" s="130">
        <v>346</v>
      </c>
      <c r="J8" s="112">
        <f t="shared" si="2"/>
        <v>83040</v>
      </c>
      <c r="K8" s="112">
        <v>60</v>
      </c>
      <c r="L8" s="130">
        <v>346</v>
      </c>
      <c r="M8" s="112">
        <f t="shared" si="3"/>
        <v>20760</v>
      </c>
    </row>
    <row r="9" spans="1:13" x14ac:dyDescent="0.25">
      <c r="A9" s="112" t="s">
        <v>224</v>
      </c>
      <c r="B9" s="112">
        <v>20</v>
      </c>
      <c r="C9" s="130">
        <v>1417</v>
      </c>
      <c r="D9" s="112">
        <f t="shared" si="0"/>
        <v>28340</v>
      </c>
      <c r="E9" s="112">
        <v>35</v>
      </c>
      <c r="F9" s="130">
        <v>1417</v>
      </c>
      <c r="G9" s="112">
        <f t="shared" si="1"/>
        <v>49595</v>
      </c>
      <c r="H9" s="112">
        <v>45</v>
      </c>
      <c r="I9" s="130">
        <v>1417</v>
      </c>
      <c r="J9" s="112">
        <f t="shared" si="2"/>
        <v>63765</v>
      </c>
      <c r="K9" s="112">
        <v>25</v>
      </c>
      <c r="L9" s="130">
        <v>1417</v>
      </c>
      <c r="M9" s="112">
        <f t="shared" si="3"/>
        <v>35425</v>
      </c>
    </row>
    <row r="10" spans="1:13" x14ac:dyDescent="0.25">
      <c r="A10" s="112" t="s">
        <v>41</v>
      </c>
      <c r="B10" s="112">
        <v>10</v>
      </c>
      <c r="C10" s="130">
        <v>794</v>
      </c>
      <c r="D10" s="112">
        <f t="shared" si="0"/>
        <v>7940</v>
      </c>
      <c r="E10" s="112">
        <v>25</v>
      </c>
      <c r="F10" s="130">
        <v>794</v>
      </c>
      <c r="G10" s="112">
        <f t="shared" si="1"/>
        <v>19850</v>
      </c>
      <c r="H10" s="112">
        <v>45</v>
      </c>
      <c r="I10" s="130">
        <v>794</v>
      </c>
      <c r="J10" s="112">
        <f t="shared" si="2"/>
        <v>35730</v>
      </c>
      <c r="K10" s="112">
        <v>30</v>
      </c>
      <c r="L10" s="130">
        <v>794</v>
      </c>
      <c r="M10" s="112">
        <f t="shared" si="3"/>
        <v>23820</v>
      </c>
    </row>
    <row r="11" spans="1:13" x14ac:dyDescent="0.25">
      <c r="A11" s="112" t="s">
        <v>225</v>
      </c>
      <c r="B11" s="112">
        <v>10</v>
      </c>
      <c r="C11" s="130">
        <v>1676</v>
      </c>
      <c r="D11" s="112">
        <f t="shared" si="0"/>
        <v>16760</v>
      </c>
      <c r="E11" s="112">
        <v>10</v>
      </c>
      <c r="F11" s="130">
        <v>1676</v>
      </c>
      <c r="G11" s="112">
        <f t="shared" si="1"/>
        <v>16760</v>
      </c>
      <c r="H11" s="112">
        <v>15</v>
      </c>
      <c r="I11" s="130">
        <v>1676</v>
      </c>
      <c r="J11" s="112">
        <f t="shared" si="2"/>
        <v>25140</v>
      </c>
      <c r="K11" s="112">
        <v>0</v>
      </c>
      <c r="L11" s="130">
        <v>1676</v>
      </c>
      <c r="M11" s="112">
        <f t="shared" si="3"/>
        <v>0</v>
      </c>
    </row>
    <row r="12" spans="1:13" x14ac:dyDescent="0.25">
      <c r="A12" s="112" t="s">
        <v>226</v>
      </c>
      <c r="B12" s="112">
        <v>0.2</v>
      </c>
      <c r="C12" s="130">
        <v>930</v>
      </c>
      <c r="D12" s="112">
        <f t="shared" si="0"/>
        <v>186</v>
      </c>
      <c r="E12" s="112">
        <v>0.4</v>
      </c>
      <c r="F12" s="130">
        <v>930</v>
      </c>
      <c r="G12" s="112">
        <f t="shared" si="1"/>
        <v>372</v>
      </c>
      <c r="H12" s="112">
        <v>0.5</v>
      </c>
      <c r="I12" s="130">
        <v>930</v>
      </c>
      <c r="J12" s="112">
        <f t="shared" si="2"/>
        <v>465</v>
      </c>
      <c r="K12" s="112">
        <v>0.7</v>
      </c>
      <c r="L12" s="130">
        <v>930</v>
      </c>
      <c r="M12" s="112">
        <f t="shared" si="3"/>
        <v>651</v>
      </c>
    </row>
    <row r="13" spans="1:13" x14ac:dyDescent="0.25">
      <c r="A13" s="112" t="s">
        <v>227</v>
      </c>
      <c r="B13" s="112">
        <v>2</v>
      </c>
      <c r="C13" s="130">
        <v>1926</v>
      </c>
      <c r="D13" s="112">
        <f t="shared" si="0"/>
        <v>3852</v>
      </c>
      <c r="E13" s="112">
        <v>2</v>
      </c>
      <c r="F13" s="130">
        <v>1926</v>
      </c>
      <c r="G13" s="112">
        <f t="shared" si="1"/>
        <v>3852</v>
      </c>
      <c r="H13" s="112">
        <v>3</v>
      </c>
      <c r="I13" s="130">
        <v>1926</v>
      </c>
      <c r="J13" s="112">
        <f t="shared" si="2"/>
        <v>5778</v>
      </c>
      <c r="K13" s="112">
        <v>3.5</v>
      </c>
      <c r="L13" s="130">
        <v>1926</v>
      </c>
      <c r="M13" s="112">
        <f t="shared" si="3"/>
        <v>6741</v>
      </c>
    </row>
    <row r="14" spans="1:13" x14ac:dyDescent="0.25">
      <c r="A14" s="112" t="s">
        <v>228</v>
      </c>
      <c r="B14" s="112">
        <v>5</v>
      </c>
      <c r="C14" s="130">
        <v>357</v>
      </c>
      <c r="D14" s="112">
        <f t="shared" si="0"/>
        <v>1785</v>
      </c>
      <c r="E14" s="112">
        <v>7</v>
      </c>
      <c r="F14" s="130">
        <v>357</v>
      </c>
      <c r="G14" s="112">
        <f t="shared" si="1"/>
        <v>2499</v>
      </c>
      <c r="H14" s="112">
        <v>10</v>
      </c>
      <c r="I14" s="130">
        <v>357</v>
      </c>
      <c r="J14" s="112">
        <f t="shared" si="2"/>
        <v>3570</v>
      </c>
      <c r="K14" s="112">
        <v>10</v>
      </c>
      <c r="L14" s="130">
        <v>357</v>
      </c>
      <c r="M14" s="112">
        <f t="shared" si="3"/>
        <v>3570</v>
      </c>
    </row>
    <row r="15" spans="1:13" x14ac:dyDescent="0.25">
      <c r="A15" s="112" t="s">
        <v>229</v>
      </c>
      <c r="B15" s="112">
        <v>30</v>
      </c>
      <c r="C15" s="130">
        <v>451</v>
      </c>
      <c r="D15" s="120">
        <f t="shared" si="0"/>
        <v>13530</v>
      </c>
      <c r="E15" s="120">
        <v>40</v>
      </c>
      <c r="F15" s="130">
        <v>451</v>
      </c>
      <c r="G15" s="120">
        <f t="shared" si="1"/>
        <v>18040</v>
      </c>
      <c r="H15" s="120">
        <v>55</v>
      </c>
      <c r="I15" s="130">
        <v>451</v>
      </c>
      <c r="J15" s="120">
        <f t="shared" si="2"/>
        <v>24805</v>
      </c>
      <c r="K15" s="120">
        <v>60</v>
      </c>
      <c r="L15" s="130">
        <v>451</v>
      </c>
      <c r="M15" s="120">
        <f t="shared" si="3"/>
        <v>27060</v>
      </c>
    </row>
    <row r="16" spans="1:13" x14ac:dyDescent="0.25">
      <c r="A16" s="112" t="s">
        <v>230</v>
      </c>
      <c r="B16" s="112">
        <v>100</v>
      </c>
      <c r="C16" s="130">
        <v>155</v>
      </c>
      <c r="D16" s="120">
        <f t="shared" si="0"/>
        <v>15500</v>
      </c>
      <c r="E16" s="120">
        <v>135</v>
      </c>
      <c r="F16" s="130">
        <v>155</v>
      </c>
      <c r="G16" s="120">
        <f t="shared" si="1"/>
        <v>20925</v>
      </c>
      <c r="H16" s="120">
        <v>180</v>
      </c>
      <c r="I16" s="130">
        <v>155</v>
      </c>
      <c r="J16" s="120">
        <f t="shared" si="2"/>
        <v>27900</v>
      </c>
      <c r="K16" s="120">
        <v>190</v>
      </c>
      <c r="L16" s="130">
        <v>155</v>
      </c>
      <c r="M16" s="120">
        <f t="shared" si="3"/>
        <v>29450</v>
      </c>
    </row>
    <row r="17" spans="1:13" x14ac:dyDescent="0.25">
      <c r="A17" s="112" t="s">
        <v>231</v>
      </c>
      <c r="B17" s="112">
        <v>130</v>
      </c>
      <c r="C17" s="130">
        <v>387</v>
      </c>
      <c r="D17" s="120">
        <f t="shared" si="0"/>
        <v>50310</v>
      </c>
      <c r="E17" s="120">
        <v>150</v>
      </c>
      <c r="F17" s="130">
        <v>387</v>
      </c>
      <c r="G17" s="120">
        <f t="shared" si="1"/>
        <v>58050</v>
      </c>
      <c r="H17" s="120">
        <v>170</v>
      </c>
      <c r="I17" s="130">
        <v>387</v>
      </c>
      <c r="J17" s="120">
        <f t="shared" si="2"/>
        <v>65790</v>
      </c>
      <c r="K17" s="120">
        <v>130</v>
      </c>
      <c r="L17" s="130">
        <v>387</v>
      </c>
      <c r="M17" s="120">
        <f t="shared" si="3"/>
        <v>50310</v>
      </c>
    </row>
    <row r="18" spans="1:13" x14ac:dyDescent="0.25">
      <c r="A18" s="112" t="s">
        <v>232</v>
      </c>
      <c r="B18" s="112">
        <v>100</v>
      </c>
      <c r="C18" s="130">
        <v>425</v>
      </c>
      <c r="D18" s="120">
        <f t="shared" si="0"/>
        <v>42500</v>
      </c>
      <c r="E18" s="120">
        <v>110</v>
      </c>
      <c r="F18" s="130">
        <v>425</v>
      </c>
      <c r="G18" s="120">
        <f t="shared" si="1"/>
        <v>46750</v>
      </c>
      <c r="H18" s="120">
        <v>140</v>
      </c>
      <c r="I18" s="130">
        <v>425</v>
      </c>
      <c r="J18" s="120">
        <f t="shared" si="2"/>
        <v>59500</v>
      </c>
      <c r="K18" s="120">
        <v>100</v>
      </c>
      <c r="L18" s="130">
        <v>425</v>
      </c>
      <c r="M18" s="120">
        <f t="shared" si="3"/>
        <v>42500</v>
      </c>
    </row>
    <row r="19" spans="1:13" x14ac:dyDescent="0.25">
      <c r="A19" s="112" t="s">
        <v>233</v>
      </c>
      <c r="B19" s="112">
        <v>0</v>
      </c>
      <c r="C19" s="130">
        <v>534</v>
      </c>
      <c r="D19" s="120">
        <f t="shared" si="0"/>
        <v>0</v>
      </c>
      <c r="E19" s="120">
        <v>30</v>
      </c>
      <c r="F19" s="130">
        <v>534</v>
      </c>
      <c r="G19" s="120">
        <f t="shared" si="1"/>
        <v>16020</v>
      </c>
      <c r="H19" s="120">
        <v>60</v>
      </c>
      <c r="I19" s="130">
        <v>534</v>
      </c>
      <c r="J19" s="120">
        <f t="shared" si="2"/>
        <v>32040</v>
      </c>
      <c r="K19" s="120">
        <v>75</v>
      </c>
      <c r="L19" s="130">
        <v>534</v>
      </c>
      <c r="M19" s="120">
        <f t="shared" si="3"/>
        <v>40050</v>
      </c>
    </row>
    <row r="20" spans="1:13" x14ac:dyDescent="0.25">
      <c r="A20" s="112" t="s">
        <v>234</v>
      </c>
      <c r="B20" s="112">
        <v>10</v>
      </c>
      <c r="C20" s="130">
        <v>1792</v>
      </c>
      <c r="D20" s="120">
        <f t="shared" si="0"/>
        <v>17920</v>
      </c>
      <c r="E20" s="120">
        <v>12</v>
      </c>
      <c r="F20" s="130">
        <v>1792</v>
      </c>
      <c r="G20" s="120">
        <f t="shared" si="1"/>
        <v>21504</v>
      </c>
      <c r="H20" s="120">
        <v>15</v>
      </c>
      <c r="I20" s="130">
        <v>1792</v>
      </c>
      <c r="J20" s="120">
        <f t="shared" si="2"/>
        <v>26880</v>
      </c>
      <c r="K20" s="120">
        <v>0</v>
      </c>
      <c r="L20" s="130">
        <v>1792</v>
      </c>
      <c r="M20" s="120">
        <f t="shared" si="3"/>
        <v>0</v>
      </c>
    </row>
    <row r="21" spans="1:13" x14ac:dyDescent="0.25">
      <c r="A21" s="112" t="s">
        <v>235</v>
      </c>
      <c r="B21" s="112">
        <v>175</v>
      </c>
      <c r="C21" s="130">
        <v>326</v>
      </c>
      <c r="D21" s="112">
        <f t="shared" si="0"/>
        <v>57050</v>
      </c>
      <c r="E21" s="112">
        <v>150</v>
      </c>
      <c r="F21" s="130">
        <v>326</v>
      </c>
      <c r="G21" s="112">
        <f t="shared" si="1"/>
        <v>48900</v>
      </c>
      <c r="H21" s="112">
        <v>200</v>
      </c>
      <c r="I21" s="130">
        <v>326</v>
      </c>
      <c r="J21" s="112">
        <f t="shared" si="2"/>
        <v>65200</v>
      </c>
      <c r="K21" s="112">
        <v>0</v>
      </c>
      <c r="L21" s="130">
        <v>326</v>
      </c>
      <c r="M21" s="112">
        <f t="shared" si="3"/>
        <v>0</v>
      </c>
    </row>
    <row r="22" spans="1:13" x14ac:dyDescent="0.25">
      <c r="A22" s="112" t="s">
        <v>236</v>
      </c>
      <c r="B22" s="112">
        <v>0.02</v>
      </c>
      <c r="C22" s="130">
        <v>1511</v>
      </c>
      <c r="D22" s="112">
        <f t="shared" si="0"/>
        <v>30.22</v>
      </c>
      <c r="E22" s="112">
        <v>0.03</v>
      </c>
      <c r="F22" s="130">
        <v>1511</v>
      </c>
      <c r="G22" s="112">
        <f t="shared" si="1"/>
        <v>45.33</v>
      </c>
      <c r="H22" s="112">
        <v>0.04</v>
      </c>
      <c r="I22" s="130">
        <v>1511</v>
      </c>
      <c r="J22" s="112">
        <f t="shared" si="2"/>
        <v>60.44</v>
      </c>
      <c r="K22" s="112">
        <v>0.1</v>
      </c>
      <c r="L22" s="130">
        <v>1511</v>
      </c>
      <c r="M22" s="112">
        <f t="shared" si="3"/>
        <v>151.1</v>
      </c>
    </row>
    <row r="23" spans="1:13" x14ac:dyDescent="0.25">
      <c r="A23" s="112" t="s">
        <v>237</v>
      </c>
      <c r="B23" s="112">
        <v>1</v>
      </c>
      <c r="C23" s="130">
        <v>1071</v>
      </c>
      <c r="D23" s="112">
        <f t="shared" si="0"/>
        <v>1071</v>
      </c>
      <c r="E23" s="112">
        <v>1</v>
      </c>
      <c r="F23" s="130">
        <v>1071</v>
      </c>
      <c r="G23" s="112">
        <f t="shared" si="1"/>
        <v>1071</v>
      </c>
      <c r="H23" s="112">
        <v>1</v>
      </c>
      <c r="I23" s="130">
        <v>1071</v>
      </c>
      <c r="J23" s="112">
        <f t="shared" si="2"/>
        <v>1071</v>
      </c>
      <c r="K23" s="112">
        <v>1</v>
      </c>
      <c r="L23" s="130">
        <v>1071</v>
      </c>
      <c r="M23" s="112">
        <f t="shared" si="3"/>
        <v>1071</v>
      </c>
    </row>
    <row r="24" spans="1:13" x14ac:dyDescent="0.25">
      <c r="A24" s="112" t="s">
        <v>238</v>
      </c>
      <c r="B24" s="112"/>
      <c r="C24" s="130"/>
      <c r="D24" s="112">
        <f>SUM(D5:D23)</f>
        <v>460922.22</v>
      </c>
      <c r="E24" s="112"/>
      <c r="F24" s="112"/>
      <c r="G24" s="112">
        <f>SUM(G5:G23)</f>
        <v>549295.32999999996</v>
      </c>
      <c r="H24" s="112"/>
      <c r="I24" s="112"/>
      <c r="J24" s="112">
        <f>SUM(J5:J23)</f>
        <v>716321.44</v>
      </c>
      <c r="K24" s="112"/>
      <c r="L24" s="112"/>
      <c r="M24" s="112">
        <f>SUM(M5:M23)</f>
        <v>513374.1</v>
      </c>
    </row>
    <row r="25" spans="1:13" s="115" customFormat="1" x14ac:dyDescent="0.25">
      <c r="A25" s="134" t="s">
        <v>239</v>
      </c>
      <c r="C25" s="135"/>
      <c r="D25" s="136">
        <v>461</v>
      </c>
      <c r="G25" s="136">
        <v>549</v>
      </c>
      <c r="J25" s="136">
        <v>716</v>
      </c>
      <c r="M25" s="136">
        <v>514</v>
      </c>
    </row>
  </sheetData>
  <mergeCells count="5">
    <mergeCell ref="B1:K1"/>
    <mergeCell ref="B3:D3"/>
    <mergeCell ref="E3:G3"/>
    <mergeCell ref="H3:J3"/>
    <mergeCell ref="K3:M3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tabSelected="1" workbookViewId="0">
      <selection activeCell="M6" sqref="M6"/>
    </sheetView>
  </sheetViews>
  <sheetFormatPr defaultRowHeight="15" x14ac:dyDescent="0.25"/>
  <cols>
    <col min="1" max="1" width="54" customWidth="1"/>
    <col min="2" max="2" width="15.28515625" style="110" customWidth="1"/>
    <col min="3" max="3" width="10.85546875" style="110" customWidth="1"/>
    <col min="4" max="4" width="11" style="110" customWidth="1"/>
    <col min="5" max="5" width="10" customWidth="1"/>
    <col min="6" max="8" width="9.85546875" customWidth="1"/>
    <col min="9" max="9" width="11.5703125" customWidth="1"/>
  </cols>
  <sheetData>
    <row r="1" spans="1:9" ht="21" x14ac:dyDescent="0.35">
      <c r="A1" s="140" t="s">
        <v>253</v>
      </c>
      <c r="B1" s="140"/>
      <c r="C1" s="140"/>
      <c r="D1" s="140"/>
      <c r="E1" s="140"/>
      <c r="F1" s="140"/>
      <c r="G1" s="140"/>
      <c r="H1" s="140"/>
    </row>
    <row r="2" spans="1:9" ht="75" x14ac:dyDescent="0.25">
      <c r="A2" s="95"/>
      <c r="B2" s="96" t="s">
        <v>249</v>
      </c>
      <c r="C2" s="96" t="s">
        <v>248</v>
      </c>
      <c r="D2" s="97" t="s">
        <v>195</v>
      </c>
      <c r="E2" s="97" t="s">
        <v>252</v>
      </c>
      <c r="F2" s="96" t="s">
        <v>196</v>
      </c>
      <c r="G2" s="96" t="s">
        <v>197</v>
      </c>
      <c r="H2" s="96" t="s">
        <v>198</v>
      </c>
      <c r="I2" s="97" t="s">
        <v>199</v>
      </c>
    </row>
    <row r="3" spans="1:9" ht="42.75" customHeight="1" x14ac:dyDescent="0.25">
      <c r="A3" s="95" t="s">
        <v>200</v>
      </c>
      <c r="B3" s="98">
        <v>373</v>
      </c>
      <c r="C3" s="99">
        <v>311</v>
      </c>
      <c r="D3" s="100">
        <v>461</v>
      </c>
      <c r="E3" s="95"/>
      <c r="F3" s="95"/>
      <c r="G3" s="95"/>
      <c r="H3" s="95"/>
      <c r="I3" s="125">
        <f t="shared" ref="I3:I8" si="0">D3/C3*100-100</f>
        <v>48.231511254019296</v>
      </c>
    </row>
    <row r="4" spans="1:9" ht="42.75" customHeight="1" x14ac:dyDescent="0.25">
      <c r="A4" s="95" t="s">
        <v>201</v>
      </c>
      <c r="B4" s="98">
        <v>435</v>
      </c>
      <c r="C4" s="99">
        <v>362</v>
      </c>
      <c r="D4" s="100">
        <v>549</v>
      </c>
      <c r="E4" s="95"/>
      <c r="F4" s="95"/>
      <c r="G4" s="95"/>
      <c r="H4" s="95"/>
      <c r="I4" s="125">
        <f t="shared" si="0"/>
        <v>51.657458563535926</v>
      </c>
    </row>
    <row r="5" spans="1:9" ht="42.75" customHeight="1" x14ac:dyDescent="0.25">
      <c r="A5" s="95" t="s">
        <v>202</v>
      </c>
      <c r="B5" s="101">
        <v>328</v>
      </c>
      <c r="C5" s="102">
        <v>274</v>
      </c>
      <c r="D5" s="100">
        <v>430</v>
      </c>
      <c r="E5" s="95"/>
      <c r="F5" s="95"/>
      <c r="G5" s="95"/>
      <c r="H5" s="95"/>
      <c r="I5" s="125">
        <f t="shared" si="0"/>
        <v>56.93430656934305</v>
      </c>
    </row>
    <row r="6" spans="1:9" ht="42.75" customHeight="1" x14ac:dyDescent="0.25">
      <c r="A6" s="95" t="s">
        <v>203</v>
      </c>
      <c r="B6" s="101">
        <v>546</v>
      </c>
      <c r="C6" s="102">
        <v>456</v>
      </c>
      <c r="D6" s="100">
        <v>716</v>
      </c>
      <c r="E6" s="95"/>
      <c r="F6" s="95"/>
      <c r="G6" s="95"/>
      <c r="H6" s="95"/>
      <c r="I6" s="125">
        <f t="shared" si="0"/>
        <v>57.017543859649123</v>
      </c>
    </row>
    <row r="7" spans="1:9" ht="42.75" customHeight="1" x14ac:dyDescent="0.25">
      <c r="A7" s="95" t="s">
        <v>204</v>
      </c>
      <c r="B7" s="103">
        <v>383</v>
      </c>
      <c r="C7" s="104">
        <v>318</v>
      </c>
      <c r="D7" s="105">
        <v>514</v>
      </c>
      <c r="E7" s="106"/>
      <c r="F7" s="106"/>
      <c r="G7" s="106"/>
      <c r="H7" s="106"/>
      <c r="I7" s="125">
        <f t="shared" si="0"/>
        <v>61.635220125786162</v>
      </c>
    </row>
    <row r="8" spans="1:9" ht="39.75" customHeight="1" x14ac:dyDescent="0.25">
      <c r="A8" s="95" t="s">
        <v>205</v>
      </c>
      <c r="B8" s="103">
        <v>383</v>
      </c>
      <c r="C8" s="104">
        <v>345</v>
      </c>
      <c r="D8" s="104">
        <v>514</v>
      </c>
      <c r="E8" s="107">
        <v>616</v>
      </c>
      <c r="F8" s="108">
        <f>D8+E8</f>
        <v>1130</v>
      </c>
      <c r="G8" s="109"/>
      <c r="H8" s="109"/>
      <c r="I8" s="125">
        <f t="shared" si="0"/>
        <v>48.985507246376812</v>
      </c>
    </row>
    <row r="10" spans="1:9" x14ac:dyDescent="0.25">
      <c r="E10" s="111"/>
    </row>
    <row r="12" spans="1:9" x14ac:dyDescent="0.25">
      <c r="A12" t="s">
        <v>251</v>
      </c>
      <c r="C12" s="110" t="s">
        <v>206</v>
      </c>
    </row>
    <row r="13" spans="1:9" x14ac:dyDescent="0.25">
      <c r="C13" s="110" t="s">
        <v>207</v>
      </c>
    </row>
  </sheetData>
  <mergeCells count="1">
    <mergeCell ref="A1:H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átlagárak</vt:lpstr>
      <vt:lpstr>korcsoportos</vt:lpstr>
      <vt:lpstr>javaslat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Zsuzso</dc:creator>
  <cp:lastModifiedBy>Jegyző</cp:lastModifiedBy>
  <cp:lastPrinted>2022-05-26T12:04:21Z</cp:lastPrinted>
  <dcterms:created xsi:type="dcterms:W3CDTF">2022-04-25T10:35:08Z</dcterms:created>
  <dcterms:modified xsi:type="dcterms:W3CDTF">2022-06-15T07:11:48Z</dcterms:modified>
</cp:coreProperties>
</file>