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estulet\előterjesztések\2022\2022.08.31\147.sz.et. Marketing 2022. évi üzleti terv mód és I. félév(CSL,aljegyző)\"/>
    </mc:Choice>
  </mc:AlternateContent>
  <bookViews>
    <workbookView xWindow="0" yWindow="0" windowWidth="28800" windowHeight="12300"/>
  </bookViews>
  <sheets>
    <sheet name="Munka1" sheetId="1" r:id="rId1"/>
  </sheets>
  <definedNames>
    <definedName name="_xlnm.Print_Titles" localSheetId="0">Munka1!$1:$4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0" i="1" l="1"/>
  <c r="I160" i="1"/>
  <c r="J115" i="1"/>
  <c r="I115" i="1"/>
  <c r="H118" i="1"/>
  <c r="I118" i="1"/>
  <c r="J118" i="1"/>
  <c r="H117" i="1"/>
  <c r="I117" i="1"/>
  <c r="J117" i="1"/>
  <c r="J55" i="1"/>
  <c r="I55" i="1"/>
  <c r="J41" i="1"/>
  <c r="I41" i="1"/>
  <c r="K47" i="1"/>
  <c r="K46" i="1"/>
  <c r="K34" i="1"/>
  <c r="K33" i="1"/>
  <c r="G119" i="1"/>
  <c r="H119" i="1"/>
  <c r="G55" i="1"/>
  <c r="G118" i="1" s="1"/>
  <c r="H130" i="1" l="1"/>
  <c r="G130" i="1"/>
  <c r="H47" i="1"/>
  <c r="H46" i="1"/>
  <c r="G41" i="1"/>
  <c r="G117" i="1" s="1"/>
  <c r="G115" i="1" s="1"/>
  <c r="H34" i="1"/>
  <c r="H33" i="1"/>
  <c r="H41" i="1" l="1"/>
  <c r="H55" i="1"/>
  <c r="G160" i="1"/>
  <c r="F126" i="1"/>
  <c r="F130" i="1" s="1"/>
  <c r="L113" i="1"/>
  <c r="L98" i="1"/>
  <c r="L119" i="1" s="1"/>
  <c r="L92" i="1"/>
  <c r="L62" i="1"/>
  <c r="F158" i="1"/>
  <c r="L135" i="1"/>
  <c r="L136" i="1"/>
  <c r="L134" i="1"/>
  <c r="F113" i="1"/>
  <c r="F98" i="1"/>
  <c r="F119" i="1" s="1"/>
  <c r="F92" i="1"/>
  <c r="F62" i="1"/>
  <c r="E130" i="1"/>
  <c r="E160" i="1" s="1"/>
  <c r="E158" i="1"/>
  <c r="E148" i="1"/>
  <c r="E139" i="1"/>
  <c r="E113" i="1"/>
  <c r="E98" i="1"/>
  <c r="E119" i="1" s="1"/>
  <c r="E92" i="1"/>
  <c r="E85" i="1"/>
  <c r="E62" i="1"/>
  <c r="E55" i="1"/>
  <c r="E118" i="1" s="1"/>
  <c r="E41" i="1"/>
  <c r="E26" i="1"/>
  <c r="E21" i="1"/>
  <c r="E14" i="1"/>
  <c r="D89" i="1"/>
  <c r="C130" i="1"/>
  <c r="D128" i="1"/>
  <c r="H115" i="1" l="1"/>
  <c r="H160" i="1"/>
  <c r="E117" i="1"/>
  <c r="E115" i="1" s="1"/>
  <c r="L139" i="1"/>
  <c r="F41" i="1"/>
  <c r="F117" i="1" s="1"/>
  <c r="F55" i="1"/>
  <c r="F118" i="1" s="1"/>
  <c r="F139" i="1"/>
  <c r="K14" i="1"/>
  <c r="C14" i="1"/>
  <c r="F115" i="1" l="1"/>
  <c r="F160" i="1"/>
  <c r="L130" i="1"/>
  <c r="L148" i="1"/>
  <c r="K148" i="1"/>
  <c r="C148" i="1"/>
  <c r="D143" i="1"/>
  <c r="D150" i="1"/>
  <c r="D158" i="1" s="1"/>
  <c r="C158" i="1"/>
  <c r="K158" i="1"/>
  <c r="D31" i="1"/>
  <c r="D32" i="1"/>
  <c r="D33" i="1"/>
  <c r="L33" i="1" s="1"/>
  <c r="D34" i="1"/>
  <c r="L34" i="1" s="1"/>
  <c r="D35" i="1"/>
  <c r="D36" i="1"/>
  <c r="D37" i="1"/>
  <c r="D38" i="1"/>
  <c r="D39" i="1"/>
  <c r="D40" i="1"/>
  <c r="D30" i="1"/>
  <c r="D111" i="1"/>
  <c r="D46" i="1"/>
  <c r="L46" i="1" s="1"/>
  <c r="D47" i="1"/>
  <c r="L47" i="1" s="1"/>
  <c r="D48" i="1"/>
  <c r="D49" i="1"/>
  <c r="D50" i="1"/>
  <c r="D51" i="1"/>
  <c r="D52" i="1"/>
  <c r="D53" i="1"/>
  <c r="D96" i="1"/>
  <c r="L55" i="1" l="1"/>
  <c r="L118" i="1" s="1"/>
  <c r="L41" i="1"/>
  <c r="L117" i="1" s="1"/>
  <c r="D148" i="1"/>
  <c r="D41" i="1"/>
  <c r="L115" i="1" l="1"/>
  <c r="L160" i="1"/>
  <c r="K130" i="1"/>
  <c r="K139" i="1" l="1"/>
  <c r="K113" i="1"/>
  <c r="K98" i="1"/>
  <c r="K119" i="1" s="1"/>
  <c r="K92" i="1"/>
  <c r="K85" i="1"/>
  <c r="K62" i="1"/>
  <c r="K55" i="1"/>
  <c r="K118" i="1" s="1"/>
  <c r="K41" i="1"/>
  <c r="K26" i="1"/>
  <c r="K21" i="1"/>
  <c r="K117" i="1" l="1"/>
  <c r="K115" i="1" s="1"/>
  <c r="K160" i="1"/>
  <c r="D45" i="1"/>
  <c r="D60" i="1"/>
  <c r="D59" i="1"/>
  <c r="D98" i="1"/>
  <c r="D119" i="1" s="1"/>
  <c r="D106" i="1"/>
  <c r="D125" i="1"/>
  <c r="D126" i="1"/>
  <c r="D127" i="1"/>
  <c r="D124" i="1"/>
  <c r="D135" i="1"/>
  <c r="D136" i="1"/>
  <c r="D134" i="1"/>
  <c r="D92" i="1" l="1"/>
  <c r="D113" i="1"/>
  <c r="D62" i="1"/>
  <c r="D130" i="1"/>
  <c r="D139" i="1"/>
  <c r="D55" i="1"/>
  <c r="D118" i="1" s="1"/>
  <c r="C139" i="1"/>
  <c r="C113" i="1"/>
  <c r="C98" i="1"/>
  <c r="C92" i="1"/>
  <c r="C85" i="1"/>
  <c r="C62" i="1"/>
  <c r="C55" i="1"/>
  <c r="C41" i="1"/>
  <c r="C26" i="1"/>
  <c r="C21" i="1"/>
  <c r="C117" i="1" l="1"/>
  <c r="D85" i="1"/>
  <c r="D160" i="1" s="1"/>
  <c r="C118" i="1"/>
  <c r="C119" i="1"/>
  <c r="D117" i="1" l="1"/>
  <c r="D115" i="1" s="1"/>
  <c r="C115" i="1"/>
  <c r="C160" i="1" s="1"/>
</calcChain>
</file>

<file path=xl/sharedStrings.xml><?xml version="1.0" encoding="utf-8"?>
<sst xmlns="http://schemas.openxmlformats.org/spreadsheetml/2006/main" count="226" uniqueCount="215">
  <si>
    <t>szám</t>
  </si>
  <si>
    <t>Feladat megnevezése</t>
  </si>
  <si>
    <t>Összege</t>
  </si>
  <si>
    <t>.0000</t>
  </si>
  <si>
    <t>Farsangi Színház</t>
  </si>
  <si>
    <t>Nők Napja</t>
  </si>
  <si>
    <t>Pilvax Kávéház Városi Ünnep</t>
  </si>
  <si>
    <t>Vers, Város, Költészet Napja</t>
  </si>
  <si>
    <t>Te szedd! Város takarítás</t>
  </si>
  <si>
    <t>Városi Majális</t>
  </si>
  <si>
    <t>Városi Triatlon</t>
  </si>
  <si>
    <t>Városi Gyerek Nap</t>
  </si>
  <si>
    <t>Pedagógus Nap</t>
  </si>
  <si>
    <t>Pünkösdi Fesztivál</t>
  </si>
  <si>
    <t>Szent István ünnep</t>
  </si>
  <si>
    <t>Idősek Világnapja</t>
  </si>
  <si>
    <t>Ádventi forgatag</t>
  </si>
  <si>
    <t>Fiatalok a városért</t>
  </si>
  <si>
    <t>70 éven felüliek karácsonyváró</t>
  </si>
  <si>
    <t>Közművelődés összesen:</t>
  </si>
  <si>
    <t>.1000</t>
  </si>
  <si>
    <t>Vállalkozás Önkormányzattal</t>
  </si>
  <si>
    <t>Rendezvények</t>
  </si>
  <si>
    <t>.1001</t>
  </si>
  <si>
    <t>.1002</t>
  </si>
  <si>
    <t>Népcsoportok utcafesztiválja</t>
  </si>
  <si>
    <t>.1003</t>
  </si>
  <si>
    <t>.1004</t>
  </si>
  <si>
    <t>Királyi gasztro est</t>
  </si>
  <si>
    <t>Rendezvények összesen:</t>
  </si>
  <si>
    <t>.2000</t>
  </si>
  <si>
    <t>PR komm, marketing összesen:</t>
  </si>
  <si>
    <t>.0010</t>
  </si>
  <si>
    <t>Bérek</t>
  </si>
  <si>
    <t>.0011</t>
  </si>
  <si>
    <t>.0012</t>
  </si>
  <si>
    <t>.0013</t>
  </si>
  <si>
    <t>.0014</t>
  </si>
  <si>
    <t>.0015</t>
  </si>
  <si>
    <t>.0016</t>
  </si>
  <si>
    <t>.0017</t>
  </si>
  <si>
    <t>.0018</t>
  </si>
  <si>
    <t>.0019</t>
  </si>
  <si>
    <t>.0020</t>
  </si>
  <si>
    <t>.0021</t>
  </si>
  <si>
    <t>.0022</t>
  </si>
  <si>
    <t>.0023</t>
  </si>
  <si>
    <t>.0024</t>
  </si>
  <si>
    <t>.0025</t>
  </si>
  <si>
    <t>.0026</t>
  </si>
  <si>
    <t>.0027</t>
  </si>
  <si>
    <t>.0028</t>
  </si>
  <si>
    <t>.0029</t>
  </si>
  <si>
    <t>.0030</t>
  </si>
  <si>
    <t>.0031</t>
  </si>
  <si>
    <t>.0032</t>
  </si>
  <si>
    <t>.0033</t>
  </si>
  <si>
    <t>.0034</t>
  </si>
  <si>
    <t>Művelődési Ház</t>
  </si>
  <si>
    <t>Beszerzések</t>
  </si>
  <si>
    <t>Szolgáltatások</t>
  </si>
  <si>
    <t>Járulékok</t>
  </si>
  <si>
    <t>Közlekedési költségtérítés</t>
  </si>
  <si>
    <t>MH irodaszer</t>
  </si>
  <si>
    <t>MH kis értékű t.e.</t>
  </si>
  <si>
    <t>MH Internet és telefondíj</t>
  </si>
  <si>
    <t>MH Villamos energia</t>
  </si>
  <si>
    <t>MH gázdíj</t>
  </si>
  <si>
    <t>MH víz és csatornadíj</t>
  </si>
  <si>
    <t>MH szemétszállítás</t>
  </si>
  <si>
    <t>MH egyéb üzemeltetési szolg</t>
  </si>
  <si>
    <t>MH egyéb dologi</t>
  </si>
  <si>
    <t>MH karbantartás, kisjavítás</t>
  </si>
  <si>
    <t>TH internet és telefondíj</t>
  </si>
  <si>
    <t>TH villamos energia</t>
  </si>
  <si>
    <t>TH gázdíj</t>
  </si>
  <si>
    <t>TH víz és csatornadíj</t>
  </si>
  <si>
    <t>TH karbantartás</t>
  </si>
  <si>
    <t>TH szemétszállítás</t>
  </si>
  <si>
    <t>TH egyéb üzemeltetési szolg</t>
  </si>
  <si>
    <t>TH műemlék nyilvtartás</t>
  </si>
  <si>
    <t>TIP internet és telefondíj</t>
  </si>
  <si>
    <t>Beszerzések t.e.</t>
  </si>
  <si>
    <t>Nyomdai szolg</t>
  </si>
  <si>
    <t>Postai szolg</t>
  </si>
  <si>
    <t>Telefonköltség</t>
  </si>
  <si>
    <t>Ügyvezető felelősségbiztosítás</t>
  </si>
  <si>
    <t>Hangosítás, zeneszolg</t>
  </si>
  <si>
    <t>Rendszergazda, informatika</t>
  </si>
  <si>
    <t>Pénzügyi tanácsadás</t>
  </si>
  <si>
    <t>Szabályzatírás</t>
  </si>
  <si>
    <t>Bankköltség</t>
  </si>
  <si>
    <t>Tolnatáj TV</t>
  </si>
  <si>
    <t>Rádió Antritt</t>
  </si>
  <si>
    <t>Médiaworks</t>
  </si>
  <si>
    <t>Online felületek, kisfilmek</t>
  </si>
  <si>
    <t>Cafeteria és járulékai</t>
  </si>
  <si>
    <t>TH egyéb dologi</t>
  </si>
  <si>
    <t>Bérek összesen:</t>
  </si>
  <si>
    <t>Cafeteria, költségtérítés</t>
  </si>
  <si>
    <t>Művelődési Ház összesen:</t>
  </si>
  <si>
    <t>Tájház</t>
  </si>
  <si>
    <t>Tájház összesen:</t>
  </si>
  <si>
    <t>TIP</t>
  </si>
  <si>
    <t>TIP összesen:</t>
  </si>
  <si>
    <t>Rendezvények:</t>
  </si>
  <si>
    <t>Beszerzések összesen:</t>
  </si>
  <si>
    <t>Egyéb kiadói tevékenység</t>
  </si>
  <si>
    <t>Egyéb kiadói tevékenység összesen:</t>
  </si>
  <si>
    <t>Szolgáltatások összesen:</t>
  </si>
  <si>
    <t xml:space="preserve">PR komm, marketing </t>
  </si>
  <si>
    <t>.0035</t>
  </si>
  <si>
    <t>.0036</t>
  </si>
  <si>
    <t>.0037</t>
  </si>
  <si>
    <t>.0038</t>
  </si>
  <si>
    <t>.0040</t>
  </si>
  <si>
    <t>.0041</t>
  </si>
  <si>
    <t>.0042</t>
  </si>
  <si>
    <t>.0044</t>
  </si>
  <si>
    <t>.0045</t>
  </si>
  <si>
    <t>.0046</t>
  </si>
  <si>
    <t>.0048</t>
  </si>
  <si>
    <t>.0049</t>
  </si>
  <si>
    <t>.0051</t>
  </si>
  <si>
    <t>.0052</t>
  </si>
  <si>
    <t>.0053</t>
  </si>
  <si>
    <t>.0055</t>
  </si>
  <si>
    <t>.0056</t>
  </si>
  <si>
    <t>.0057</t>
  </si>
  <si>
    <t>.0058</t>
  </si>
  <si>
    <t>.0059</t>
  </si>
  <si>
    <t>.0060</t>
  </si>
  <si>
    <t>.0061</t>
  </si>
  <si>
    <t>.0062</t>
  </si>
  <si>
    <t>.0063</t>
  </si>
  <si>
    <t>.0064</t>
  </si>
  <si>
    <t>.0065</t>
  </si>
  <si>
    <t>.0066</t>
  </si>
  <si>
    <t>.2001</t>
  </si>
  <si>
    <t>.2002</t>
  </si>
  <si>
    <t>.2003</t>
  </si>
  <si>
    <t>.2004</t>
  </si>
  <si>
    <t>.0067</t>
  </si>
  <si>
    <t>TIP egyéb üzemeltetés</t>
  </si>
  <si>
    <t>.9001</t>
  </si>
  <si>
    <t>MH készlet érték változás</t>
  </si>
  <si>
    <t>.0007</t>
  </si>
  <si>
    <t>.0008</t>
  </si>
  <si>
    <t>.0009</t>
  </si>
  <si>
    <t>Értékcsökkenés</t>
  </si>
  <si>
    <t>Közművelődés (nem tervezett)</t>
  </si>
  <si>
    <t>Közfeladat ellátás mindösszesen:</t>
  </si>
  <si>
    <t>Múzeumi feladatok összesen:</t>
  </si>
  <si>
    <t xml:space="preserve">Közművelődés (nem tervezett) összesen: </t>
  </si>
  <si>
    <t>Ebből</t>
  </si>
  <si>
    <t>.6001</t>
  </si>
  <si>
    <t>TIP áru</t>
  </si>
  <si>
    <t>Táppénz hozzájárulás</t>
  </si>
  <si>
    <t>Egyéb összesen:</t>
  </si>
  <si>
    <t>Áfa</t>
  </si>
  <si>
    <t>.9002</t>
  </si>
  <si>
    <t>Repi szja+szocho</t>
  </si>
  <si>
    <t>.9000</t>
  </si>
  <si>
    <t>.0005</t>
  </si>
  <si>
    <t>Eredmény</t>
  </si>
  <si>
    <t>Társasági adó</t>
  </si>
  <si>
    <t>Helyi iparűzési adó</t>
  </si>
  <si>
    <t>.0006</t>
  </si>
  <si>
    <t>Egyéb igénybe vett szolgáltatás</t>
  </si>
  <si>
    <t>.0004</t>
  </si>
  <si>
    <t xml:space="preserve">Egyéb </t>
  </si>
  <si>
    <t>Mindösszesen:</t>
  </si>
  <si>
    <t>Le nem vonható Áfa (arányos)</t>
  </si>
  <si>
    <t>Előre nem látható költségek</t>
  </si>
  <si>
    <t>Megjegyzés</t>
  </si>
  <si>
    <t>.0069</t>
  </si>
  <si>
    <t>.0070</t>
  </si>
  <si>
    <t>V. Bátaszéki Bornapok</t>
  </si>
  <si>
    <t>.8002</t>
  </si>
  <si>
    <t>.8001</t>
  </si>
  <si>
    <t>.0010/A</t>
  </si>
  <si>
    <t>Üzleti terv 2022</t>
  </si>
  <si>
    <t>Kulturális rendezvények</t>
  </si>
  <si>
    <t>pályázatból valósul meg</t>
  </si>
  <si>
    <t>Szaktanácsadói díj</t>
  </si>
  <si>
    <t>Város napja+Múzeumok éjszakája</t>
  </si>
  <si>
    <t>.0071</t>
  </si>
  <si>
    <t>Nyárköszöntő est(ek)</t>
  </si>
  <si>
    <t>.0072</t>
  </si>
  <si>
    <t>Kiállítások, foglalkozások</t>
  </si>
  <si>
    <t>.9003</t>
  </si>
  <si>
    <t>.5000</t>
  </si>
  <si>
    <t>TOP pályázatok-megbízási díjak</t>
  </si>
  <si>
    <t>.5004</t>
  </si>
  <si>
    <t>Alsónána csapadékvíz elvezetés</t>
  </si>
  <si>
    <t>.5013</t>
  </si>
  <si>
    <t>Klímariadó</t>
  </si>
  <si>
    <t>TOP pályázatok összesen:</t>
  </si>
  <si>
    <t>.5015</t>
  </si>
  <si>
    <t>Gyékényes projektmm</t>
  </si>
  <si>
    <t>.5016</t>
  </si>
  <si>
    <t>K.D.ált.isk B,C ép. Energ.kor</t>
  </si>
  <si>
    <t>.0002</t>
  </si>
  <si>
    <t>Közművelődés önkormányzat</t>
  </si>
  <si>
    <t>Nyárköszöntő estek</t>
  </si>
  <si>
    <t>TIP készlet érték változás, ELÁBÉ</t>
  </si>
  <si>
    <t>Városdekorációs beszerzések</t>
  </si>
  <si>
    <t>Eredeti</t>
  </si>
  <si>
    <t>Módosított</t>
  </si>
  <si>
    <t xml:space="preserve">Összege </t>
  </si>
  <si>
    <t>150 E Ft/hó br kis kult rend</t>
  </si>
  <si>
    <t>Összeg</t>
  </si>
  <si>
    <r>
      <t xml:space="preserve">Repi le nem vonható </t>
    </r>
    <r>
      <rPr>
        <sz val="9"/>
        <color theme="9"/>
        <rFont val="Calibri"/>
        <family val="2"/>
        <charset val="238"/>
        <scheme val="minor"/>
      </rPr>
      <t>Áfa</t>
    </r>
  </si>
  <si>
    <r>
      <t xml:space="preserve">TIP kiskassza díj </t>
    </r>
    <r>
      <rPr>
        <sz val="9"/>
        <color theme="9"/>
        <rFont val="Calibri"/>
        <family val="2"/>
        <charset val="238"/>
        <scheme val="minor"/>
      </rPr>
      <t>(áram, gáz</t>
    </r>
    <r>
      <rPr>
        <sz val="9"/>
        <color theme="1"/>
        <rFont val="Calibri"/>
        <family val="2"/>
        <charset val="238"/>
        <scheme val="minor"/>
      </rPr>
      <t>)</t>
    </r>
  </si>
  <si>
    <t>Módosítások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</si>
</sst>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color rgb="FF00B050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3" fontId="1" fillId="13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/>
    <xf numFmtId="3" fontId="1" fillId="0" borderId="0" xfId="0" applyNumberFormat="1" applyFont="1"/>
    <xf numFmtId="3" fontId="1" fillId="13" borderId="0" xfId="0" applyNumberFormat="1" applyFont="1" applyFill="1" applyBorder="1"/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/>
    <xf numFmtId="3" fontId="2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Fill="1" applyBorder="1"/>
    <xf numFmtId="3" fontId="2" fillId="0" borderId="0" xfId="0" applyNumberFormat="1" applyFont="1" applyFill="1" applyBorder="1"/>
    <xf numFmtId="3" fontId="3" fillId="13" borderId="0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/>
    <xf numFmtId="3" fontId="1" fillId="3" borderId="0" xfId="0" applyNumberFormat="1" applyFont="1" applyFill="1" applyBorder="1"/>
    <xf numFmtId="3" fontId="6" fillId="0" borderId="0" xfId="0" applyNumberFormat="1" applyFont="1" applyFill="1" applyBorder="1"/>
    <xf numFmtId="3" fontId="1" fillId="4" borderId="0" xfId="0" applyNumberFormat="1" applyFont="1" applyFill="1" applyBorder="1"/>
    <xf numFmtId="3" fontId="1" fillId="5" borderId="0" xfId="0" applyNumberFormat="1" applyFont="1" applyFill="1" applyBorder="1"/>
    <xf numFmtId="3" fontId="1" fillId="6" borderId="0" xfId="0" applyNumberFormat="1" applyFont="1" applyFill="1" applyBorder="1"/>
    <xf numFmtId="3" fontId="1" fillId="7" borderId="0" xfId="0" applyNumberFormat="1" applyFont="1" applyFill="1" applyBorder="1"/>
    <xf numFmtId="3" fontId="1" fillId="14" borderId="0" xfId="0" applyNumberFormat="1" applyFont="1" applyFill="1" applyBorder="1"/>
    <xf numFmtId="3" fontId="1" fillId="8" borderId="0" xfId="0" applyNumberFormat="1" applyFont="1" applyFill="1" applyBorder="1"/>
    <xf numFmtId="3" fontId="1" fillId="2" borderId="0" xfId="0" applyNumberFormat="1" applyFont="1" applyFill="1" applyBorder="1"/>
    <xf numFmtId="3" fontId="1" fillId="9" borderId="0" xfId="0" applyNumberFormat="1" applyFont="1" applyFill="1" applyBorder="1"/>
    <xf numFmtId="3" fontId="1" fillId="10" borderId="0" xfId="0" applyNumberFormat="1" applyFont="1" applyFill="1" applyBorder="1"/>
    <xf numFmtId="3" fontId="7" fillId="0" borderId="0" xfId="0" applyNumberFormat="1" applyFont="1" applyBorder="1"/>
    <xf numFmtId="3" fontId="1" fillId="12" borderId="0" xfId="0" applyNumberFormat="1" applyFont="1" applyFill="1" applyBorder="1"/>
    <xf numFmtId="3" fontId="1" fillId="0" borderId="0" xfId="0" applyNumberFormat="1" applyFont="1" applyFill="1"/>
    <xf numFmtId="3" fontId="1" fillId="11" borderId="0" xfId="0" applyNumberFormat="1" applyFont="1" applyFill="1" applyBorder="1"/>
    <xf numFmtId="3" fontId="1" fillId="13" borderId="0" xfId="0" applyNumberFormat="1" applyFont="1" applyFill="1"/>
    <xf numFmtId="3" fontId="3" fillId="13" borderId="0" xfId="0" applyNumberFormat="1" applyFont="1" applyFill="1"/>
    <xf numFmtId="3" fontId="2" fillId="0" borderId="0" xfId="0" applyNumberFormat="1" applyFont="1"/>
    <xf numFmtId="3" fontId="1" fillId="15" borderId="0" xfId="0" applyNumberFormat="1" applyFont="1" applyFill="1" applyAlignment="1">
      <alignment horizontal="left" vertical="center"/>
    </xf>
    <xf numFmtId="3" fontId="4" fillId="0" borderId="0" xfId="0" applyNumberFormat="1" applyFont="1"/>
    <xf numFmtId="3" fontId="8" fillId="15" borderId="0" xfId="0" applyNumberFormat="1" applyFont="1" applyFill="1"/>
    <xf numFmtId="3" fontId="8" fillId="0" borderId="0" xfId="0" applyNumberFormat="1" applyFont="1"/>
    <xf numFmtId="3" fontId="3" fillId="13" borderId="0" xfId="0" applyNumberFormat="1" applyFont="1" applyFill="1" applyAlignment="1">
      <alignment horizontal="left"/>
    </xf>
    <xf numFmtId="3" fontId="1" fillId="13" borderId="0" xfId="0" applyNumberFormat="1" applyFont="1" applyFill="1" applyBorder="1" applyAlignment="1">
      <alignment horizontal="left"/>
    </xf>
    <xf numFmtId="3" fontId="2" fillId="13" borderId="0" xfId="0" applyNumberFormat="1" applyFont="1" applyFill="1" applyBorder="1"/>
    <xf numFmtId="3" fontId="9" fillId="0" borderId="0" xfId="0" applyNumberFormat="1" applyFont="1"/>
    <xf numFmtId="3" fontId="10" fillId="0" borderId="0" xfId="0" applyNumberFormat="1" applyFont="1"/>
    <xf numFmtId="3" fontId="9" fillId="0" borderId="0" xfId="0" applyNumberFormat="1" applyFont="1" applyFill="1"/>
    <xf numFmtId="3" fontId="11" fillId="0" borderId="0" xfId="0" applyNumberFormat="1" applyFont="1"/>
    <xf numFmtId="3" fontId="9" fillId="0" borderId="0" xfId="0" applyNumberFormat="1" applyFont="1" applyBorder="1"/>
    <xf numFmtId="3" fontId="10" fillId="0" borderId="0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FF"/>
      <color rgb="FFFFCCCC"/>
      <color rgb="FF99FF66"/>
      <color rgb="FF00FFFF"/>
      <color rgb="FFCCFFFF"/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abSelected="1" workbookViewId="0">
      <pane ySplit="3" topLeftCell="A4" activePane="bottomLeft" state="frozen"/>
      <selection pane="bottomLeft" activeCell="M9" sqref="M9"/>
    </sheetView>
  </sheetViews>
  <sheetFormatPr defaultColWidth="8.85546875" defaultRowHeight="12" x14ac:dyDescent="0.2"/>
  <cols>
    <col min="1" max="1" width="5.5703125" style="34" bestFit="1" customWidth="1"/>
    <col min="2" max="2" width="32.140625" style="3" customWidth="1"/>
    <col min="3" max="3" width="8.140625" style="36" bestFit="1" customWidth="1"/>
    <col min="4" max="4" width="7.28515625" style="3" bestFit="1" customWidth="1"/>
    <col min="5" max="7" width="7.85546875" style="3" bestFit="1" customWidth="1"/>
    <col min="8" max="8" width="6.7109375" style="3" bestFit="1" customWidth="1"/>
    <col min="9" max="9" width="7.85546875" style="3" bestFit="1" customWidth="1"/>
    <col min="10" max="10" width="6.7109375" style="3" bestFit="1" customWidth="1"/>
    <col min="11" max="11" width="8.140625" style="32" bestFit="1" customWidth="1"/>
    <col min="12" max="12" width="7.28515625" style="32" bestFit="1" customWidth="1"/>
    <col min="13" max="13" width="19.140625" style="44" bestFit="1" customWidth="1"/>
    <col min="14" max="16384" width="8.85546875" style="3"/>
  </cols>
  <sheetData>
    <row r="1" spans="1:13" x14ac:dyDescent="0.2">
      <c r="A1" s="1"/>
      <c r="B1" s="2"/>
      <c r="C1" s="50" t="s">
        <v>181</v>
      </c>
      <c r="D1" s="50"/>
      <c r="E1" s="50"/>
      <c r="F1" s="50"/>
      <c r="G1" s="50"/>
      <c r="H1" s="50"/>
      <c r="I1" s="50"/>
      <c r="J1" s="50"/>
      <c r="K1" s="50"/>
      <c r="L1" s="50"/>
      <c r="M1" s="44" t="s">
        <v>174</v>
      </c>
    </row>
    <row r="2" spans="1:13" x14ac:dyDescent="0.2">
      <c r="A2" s="1"/>
      <c r="B2" s="2"/>
      <c r="C2" s="50" t="s">
        <v>207</v>
      </c>
      <c r="D2" s="50"/>
      <c r="E2" s="50" t="s">
        <v>214</v>
      </c>
      <c r="F2" s="50"/>
      <c r="G2" s="50"/>
      <c r="H2" s="50"/>
      <c r="I2" s="50"/>
      <c r="J2" s="50"/>
      <c r="K2" s="51" t="s">
        <v>208</v>
      </c>
      <c r="L2" s="51"/>
    </row>
    <row r="3" spans="1:13" x14ac:dyDescent="0.2">
      <c r="A3" s="4" t="s">
        <v>0</v>
      </c>
      <c r="B3" s="5" t="s">
        <v>1</v>
      </c>
      <c r="C3" s="6" t="s">
        <v>2</v>
      </c>
      <c r="D3" s="5" t="s">
        <v>159</v>
      </c>
      <c r="E3" s="6" t="s">
        <v>2</v>
      </c>
      <c r="F3" s="5" t="s">
        <v>159</v>
      </c>
      <c r="G3" s="6" t="s">
        <v>209</v>
      </c>
      <c r="H3" s="5" t="s">
        <v>159</v>
      </c>
      <c r="I3" s="6" t="s">
        <v>211</v>
      </c>
      <c r="J3" s="5" t="s">
        <v>159</v>
      </c>
      <c r="K3" s="7" t="s">
        <v>2</v>
      </c>
      <c r="L3" s="8" t="s">
        <v>159</v>
      </c>
    </row>
    <row r="4" spans="1:13" x14ac:dyDescent="0.2">
      <c r="A4" s="4"/>
      <c r="B4" s="9"/>
      <c r="C4" s="10"/>
      <c r="D4" s="9"/>
      <c r="E4" s="9"/>
      <c r="F4" s="9"/>
      <c r="G4" s="9"/>
      <c r="H4" s="9"/>
      <c r="I4" s="9"/>
      <c r="J4" s="9"/>
      <c r="K4" s="11"/>
      <c r="L4" s="11"/>
    </row>
    <row r="5" spans="1:13" x14ac:dyDescent="0.2">
      <c r="A5" s="4"/>
      <c r="B5" s="12" t="s">
        <v>150</v>
      </c>
      <c r="C5" s="10"/>
      <c r="D5" s="9"/>
      <c r="E5" s="9"/>
      <c r="F5" s="9"/>
      <c r="G5" s="9"/>
      <c r="H5" s="9"/>
      <c r="I5" s="9"/>
      <c r="J5" s="9"/>
      <c r="K5" s="11"/>
      <c r="L5" s="11"/>
    </row>
    <row r="6" spans="1:13" x14ac:dyDescent="0.2">
      <c r="A6" s="4" t="s">
        <v>202</v>
      </c>
      <c r="B6" s="9" t="s">
        <v>203</v>
      </c>
      <c r="C6" s="9"/>
      <c r="D6" s="9"/>
      <c r="E6" s="9"/>
      <c r="F6" s="9"/>
      <c r="G6" s="9"/>
      <c r="H6" s="9"/>
      <c r="I6" s="9"/>
      <c r="J6" s="9"/>
      <c r="K6" s="11"/>
      <c r="L6" s="11"/>
    </row>
    <row r="7" spans="1:13" x14ac:dyDescent="0.2">
      <c r="A7" s="4" t="s">
        <v>169</v>
      </c>
      <c r="B7" s="9" t="s">
        <v>164</v>
      </c>
      <c r="C7" s="13">
        <v>225000</v>
      </c>
      <c r="D7" s="9"/>
      <c r="E7" s="9"/>
      <c r="F7" s="9"/>
      <c r="G7" s="9"/>
      <c r="H7" s="9"/>
      <c r="I7" s="9"/>
      <c r="J7" s="9"/>
      <c r="K7" s="11">
        <v>225000</v>
      </c>
      <c r="L7" s="11"/>
    </row>
    <row r="8" spans="1:13" x14ac:dyDescent="0.2">
      <c r="A8" s="4" t="s">
        <v>163</v>
      </c>
      <c r="B8" s="9" t="s">
        <v>212</v>
      </c>
      <c r="C8" s="13">
        <v>0</v>
      </c>
      <c r="D8" s="9"/>
      <c r="E8" s="9"/>
      <c r="F8" s="9"/>
      <c r="G8" s="9"/>
      <c r="H8" s="9"/>
      <c r="I8" s="9"/>
      <c r="J8" s="9"/>
      <c r="K8" s="11">
        <v>0</v>
      </c>
      <c r="L8" s="11"/>
    </row>
    <row r="9" spans="1:13" x14ac:dyDescent="0.2">
      <c r="A9" s="4" t="s">
        <v>167</v>
      </c>
      <c r="B9" s="9" t="s">
        <v>172</v>
      </c>
      <c r="C9" s="13">
        <v>284000</v>
      </c>
      <c r="D9" s="9"/>
      <c r="E9" s="9"/>
      <c r="F9" s="9"/>
      <c r="G9" s="9"/>
      <c r="H9" s="9"/>
      <c r="I9" s="9"/>
      <c r="J9" s="9"/>
      <c r="K9" s="11">
        <v>284000</v>
      </c>
      <c r="L9" s="11"/>
    </row>
    <row r="10" spans="1:13" x14ac:dyDescent="0.2">
      <c r="A10" s="4" t="s">
        <v>146</v>
      </c>
      <c r="B10" s="9" t="s">
        <v>168</v>
      </c>
      <c r="C10" s="13"/>
      <c r="D10" s="9"/>
      <c r="E10" s="9"/>
      <c r="F10" s="9"/>
      <c r="G10" s="9"/>
      <c r="H10" s="9"/>
      <c r="I10" s="9"/>
      <c r="J10" s="9"/>
      <c r="K10" s="11"/>
      <c r="L10" s="11"/>
    </row>
    <row r="11" spans="1:13" x14ac:dyDescent="0.2">
      <c r="A11" s="4" t="s">
        <v>147</v>
      </c>
      <c r="B11" s="9" t="s">
        <v>170</v>
      </c>
      <c r="C11" s="13"/>
      <c r="D11" s="9"/>
      <c r="E11" s="9"/>
      <c r="F11" s="9"/>
      <c r="G11" s="9"/>
      <c r="H11" s="9"/>
      <c r="I11" s="9"/>
      <c r="J11" s="9"/>
      <c r="K11" s="11"/>
      <c r="L11" s="11"/>
    </row>
    <row r="12" spans="1:13" x14ac:dyDescent="0.2">
      <c r="A12" s="4" t="s">
        <v>148</v>
      </c>
      <c r="B12" s="11" t="s">
        <v>149</v>
      </c>
      <c r="C12" s="14">
        <v>813000</v>
      </c>
      <c r="D12" s="9"/>
      <c r="E12" s="9">
        <v>0</v>
      </c>
      <c r="F12" s="9"/>
      <c r="G12" s="9"/>
      <c r="H12" s="9"/>
      <c r="I12" s="9"/>
      <c r="J12" s="9"/>
      <c r="K12" s="11">
        <v>813000</v>
      </c>
      <c r="L12" s="11"/>
    </row>
    <row r="13" spans="1:13" x14ac:dyDescent="0.2">
      <c r="A13" s="4"/>
      <c r="B13" s="11"/>
      <c r="C13" s="15"/>
      <c r="D13" s="9"/>
      <c r="E13" s="9"/>
      <c r="F13" s="9"/>
      <c r="G13" s="9"/>
      <c r="H13" s="9"/>
      <c r="I13" s="9"/>
      <c r="J13" s="9"/>
      <c r="K13" s="11"/>
      <c r="L13" s="11"/>
    </row>
    <row r="14" spans="1:13" s="18" customFormat="1" x14ac:dyDescent="0.2">
      <c r="A14" s="16"/>
      <c r="B14" s="17" t="s">
        <v>153</v>
      </c>
      <c r="C14" s="15">
        <f>SUM(C6:C13)</f>
        <v>1322000</v>
      </c>
      <c r="D14" s="9">
        <v>0</v>
      </c>
      <c r="E14" s="12">
        <f>SUM(E7:E13)</f>
        <v>0</v>
      </c>
      <c r="F14" s="9"/>
      <c r="G14" s="9"/>
      <c r="H14" s="9"/>
      <c r="I14" s="9"/>
      <c r="J14" s="9"/>
      <c r="K14" s="17">
        <f>SUM(K6:K13)</f>
        <v>1322000</v>
      </c>
      <c r="L14" s="17"/>
      <c r="M14" s="45"/>
    </row>
    <row r="15" spans="1:13" x14ac:dyDescent="0.2">
      <c r="A15" s="4"/>
      <c r="B15" s="11"/>
      <c r="C15" s="15"/>
      <c r="D15" s="9"/>
      <c r="E15" s="9"/>
      <c r="F15" s="9"/>
      <c r="G15" s="9"/>
      <c r="H15" s="9"/>
      <c r="I15" s="9"/>
      <c r="J15" s="9"/>
      <c r="K15" s="11"/>
      <c r="L15" s="11"/>
    </row>
    <row r="16" spans="1:13" x14ac:dyDescent="0.2">
      <c r="A16" s="4"/>
      <c r="B16" s="17" t="s">
        <v>33</v>
      </c>
      <c r="C16" s="15"/>
      <c r="D16" s="11"/>
      <c r="E16" s="11"/>
      <c r="F16" s="11"/>
      <c r="G16" s="11"/>
      <c r="H16" s="11"/>
      <c r="I16" s="11"/>
      <c r="J16" s="11"/>
      <c r="K16" s="11"/>
      <c r="L16" s="11"/>
    </row>
    <row r="17" spans="1:13" x14ac:dyDescent="0.2">
      <c r="A17" s="4" t="s">
        <v>32</v>
      </c>
      <c r="B17" s="19" t="s">
        <v>33</v>
      </c>
      <c r="C17" s="20">
        <v>21443000</v>
      </c>
      <c r="D17" s="11"/>
      <c r="E17" s="11"/>
      <c r="F17" s="11"/>
      <c r="G17" s="11"/>
      <c r="H17" s="11"/>
      <c r="I17" s="11"/>
      <c r="J17" s="11"/>
      <c r="K17" s="11">
        <v>21443000</v>
      </c>
      <c r="L17" s="11"/>
    </row>
    <row r="18" spans="1:13" x14ac:dyDescent="0.2">
      <c r="A18" s="4" t="s">
        <v>34</v>
      </c>
      <c r="B18" s="19" t="s">
        <v>61</v>
      </c>
      <c r="C18" s="14">
        <v>2788000</v>
      </c>
      <c r="D18" s="11"/>
      <c r="E18" s="11"/>
      <c r="F18" s="11"/>
      <c r="G18" s="11"/>
      <c r="H18" s="11"/>
      <c r="I18" s="11"/>
      <c r="J18" s="11"/>
      <c r="K18" s="11">
        <v>2788000</v>
      </c>
      <c r="L18" s="11"/>
    </row>
    <row r="19" spans="1:13" x14ac:dyDescent="0.2">
      <c r="A19" s="4" t="s">
        <v>180</v>
      </c>
      <c r="B19" s="11" t="s">
        <v>157</v>
      </c>
      <c r="C19" s="14">
        <v>209000</v>
      </c>
      <c r="D19" s="11"/>
      <c r="E19" s="11"/>
      <c r="F19" s="11"/>
      <c r="G19" s="11"/>
      <c r="H19" s="11"/>
      <c r="I19" s="11"/>
      <c r="J19" s="11"/>
      <c r="K19" s="11">
        <v>209000</v>
      </c>
      <c r="L19" s="11"/>
    </row>
    <row r="20" spans="1:13" x14ac:dyDescent="0.2">
      <c r="A20" s="4"/>
      <c r="B20" s="11"/>
      <c r="C20" s="15"/>
      <c r="D20" s="11"/>
      <c r="E20" s="11"/>
      <c r="F20" s="11"/>
      <c r="G20" s="11"/>
      <c r="H20" s="11"/>
      <c r="I20" s="11"/>
      <c r="J20" s="11"/>
      <c r="K20" s="11"/>
      <c r="L20" s="11"/>
    </row>
    <row r="21" spans="1:13" s="18" customFormat="1" x14ac:dyDescent="0.2">
      <c r="A21" s="16"/>
      <c r="B21" s="17" t="s">
        <v>98</v>
      </c>
      <c r="C21" s="15">
        <f>SUM(C17:C19)</f>
        <v>24440000</v>
      </c>
      <c r="D21" s="17">
        <v>0</v>
      </c>
      <c r="E21" s="17">
        <f>SUM(E17:E20)</f>
        <v>0</v>
      </c>
      <c r="F21" s="17"/>
      <c r="G21" s="17"/>
      <c r="H21" s="17"/>
      <c r="I21" s="17"/>
      <c r="J21" s="17"/>
      <c r="K21" s="17">
        <f>SUM(K17:K20)</f>
        <v>24440000</v>
      </c>
      <c r="L21" s="17"/>
      <c r="M21" s="45"/>
    </row>
    <row r="22" spans="1:13" x14ac:dyDescent="0.2">
      <c r="A22" s="4"/>
      <c r="B22" s="11"/>
      <c r="C22" s="15"/>
      <c r="D22" s="11"/>
      <c r="E22" s="11"/>
      <c r="F22" s="11"/>
      <c r="G22" s="11"/>
      <c r="H22" s="11"/>
      <c r="I22" s="11"/>
      <c r="J22" s="11"/>
      <c r="K22" s="11"/>
      <c r="L22" s="11"/>
    </row>
    <row r="23" spans="1:13" x14ac:dyDescent="0.2">
      <c r="A23" s="4" t="s">
        <v>35</v>
      </c>
      <c r="B23" s="21" t="s">
        <v>96</v>
      </c>
      <c r="C23" s="15"/>
      <c r="D23" s="11"/>
      <c r="E23" s="11"/>
      <c r="F23" s="11"/>
      <c r="G23" s="11"/>
      <c r="H23" s="11"/>
      <c r="I23" s="11"/>
      <c r="J23" s="11"/>
      <c r="K23" s="11"/>
      <c r="L23" s="11"/>
    </row>
    <row r="24" spans="1:13" x14ac:dyDescent="0.2">
      <c r="A24" s="4" t="s">
        <v>36</v>
      </c>
      <c r="B24" s="21" t="s">
        <v>62</v>
      </c>
      <c r="C24" s="14">
        <v>620000</v>
      </c>
      <c r="D24" s="11"/>
      <c r="E24" s="11"/>
      <c r="F24" s="11"/>
      <c r="G24" s="11"/>
      <c r="H24" s="11"/>
      <c r="I24" s="11"/>
      <c r="J24" s="11"/>
      <c r="K24" s="11">
        <v>620000</v>
      </c>
      <c r="L24" s="11"/>
    </row>
    <row r="25" spans="1:13" x14ac:dyDescent="0.2">
      <c r="A25" s="4"/>
      <c r="B25" s="11"/>
      <c r="C25" s="15"/>
      <c r="D25" s="11"/>
      <c r="E25" s="11"/>
      <c r="F25" s="11"/>
      <c r="G25" s="11"/>
      <c r="H25" s="11"/>
      <c r="I25" s="11"/>
      <c r="J25" s="11"/>
      <c r="K25" s="11"/>
      <c r="L25" s="11"/>
    </row>
    <row r="26" spans="1:13" s="18" customFormat="1" x14ac:dyDescent="0.2">
      <c r="A26" s="16"/>
      <c r="B26" s="17" t="s">
        <v>99</v>
      </c>
      <c r="C26" s="15">
        <f>SUM(C23:C25)</f>
        <v>620000</v>
      </c>
      <c r="D26" s="17">
        <v>0</v>
      </c>
      <c r="E26" s="17">
        <f>SUM(E24:E25)</f>
        <v>0</v>
      </c>
      <c r="F26" s="17"/>
      <c r="G26" s="17"/>
      <c r="H26" s="17"/>
      <c r="I26" s="17"/>
      <c r="J26" s="17"/>
      <c r="K26" s="17">
        <f>SUM(K23:K25)</f>
        <v>620000</v>
      </c>
      <c r="L26" s="17"/>
      <c r="M26" s="45"/>
    </row>
    <row r="27" spans="1:13" x14ac:dyDescent="0.2">
      <c r="A27" s="4"/>
      <c r="B27" s="17"/>
      <c r="C27" s="15"/>
      <c r="D27" s="17"/>
      <c r="E27" s="17"/>
      <c r="F27" s="17"/>
      <c r="G27" s="17"/>
      <c r="H27" s="17"/>
      <c r="I27" s="17"/>
      <c r="J27" s="17"/>
      <c r="K27" s="11"/>
      <c r="L27" s="11"/>
    </row>
    <row r="28" spans="1:13" x14ac:dyDescent="0.2">
      <c r="A28" s="4"/>
      <c r="B28" s="17" t="s">
        <v>58</v>
      </c>
      <c r="C28" s="15"/>
      <c r="D28" s="17"/>
      <c r="E28" s="17"/>
      <c r="F28" s="17"/>
      <c r="G28" s="17"/>
      <c r="H28" s="17"/>
      <c r="I28" s="17"/>
      <c r="J28" s="17"/>
      <c r="K28" s="11"/>
      <c r="L28" s="11"/>
    </row>
    <row r="29" spans="1:13" x14ac:dyDescent="0.2">
      <c r="A29" s="4"/>
      <c r="B29" s="11"/>
      <c r="C29" s="15"/>
      <c r="D29" s="11"/>
      <c r="E29" s="11"/>
      <c r="F29" s="11"/>
      <c r="G29" s="11"/>
      <c r="H29" s="11"/>
      <c r="I29" s="11"/>
      <c r="J29" s="11"/>
      <c r="K29" s="11"/>
      <c r="L29" s="11"/>
    </row>
    <row r="30" spans="1:13" x14ac:dyDescent="0.2">
      <c r="A30" s="4" t="s">
        <v>37</v>
      </c>
      <c r="B30" s="22" t="s">
        <v>63</v>
      </c>
      <c r="C30" s="14">
        <v>110000</v>
      </c>
      <c r="D30" s="11">
        <f>C30*0.65*0.27</f>
        <v>19305</v>
      </c>
      <c r="E30" s="11"/>
      <c r="F30" s="11"/>
      <c r="G30" s="11"/>
      <c r="H30" s="11"/>
      <c r="I30" s="11"/>
      <c r="J30" s="11"/>
      <c r="K30" s="11">
        <v>110000</v>
      </c>
      <c r="L30" s="11">
        <v>19305</v>
      </c>
    </row>
    <row r="31" spans="1:13" x14ac:dyDescent="0.2">
      <c r="A31" s="4" t="s">
        <v>38</v>
      </c>
      <c r="B31" s="22" t="s">
        <v>64</v>
      </c>
      <c r="C31" s="14">
        <v>0</v>
      </c>
      <c r="D31" s="11">
        <f t="shared" ref="D31:D40" si="0">C31*0.65*0.27</f>
        <v>0</v>
      </c>
      <c r="E31" s="11"/>
      <c r="F31" s="11"/>
      <c r="G31" s="11"/>
      <c r="H31" s="11"/>
      <c r="I31" s="11"/>
      <c r="J31" s="11"/>
      <c r="K31" s="11">
        <v>0</v>
      </c>
      <c r="L31" s="11"/>
    </row>
    <row r="32" spans="1:13" x14ac:dyDescent="0.2">
      <c r="A32" s="4" t="s">
        <v>39</v>
      </c>
      <c r="B32" s="22" t="s">
        <v>65</v>
      </c>
      <c r="C32" s="14">
        <v>318000</v>
      </c>
      <c r="D32" s="11">
        <f t="shared" si="0"/>
        <v>55809.000000000007</v>
      </c>
      <c r="E32" s="11"/>
      <c r="F32" s="11"/>
      <c r="G32" s="11"/>
      <c r="H32" s="11"/>
      <c r="I32" s="11"/>
      <c r="J32" s="11"/>
      <c r="K32" s="11">
        <v>318000</v>
      </c>
      <c r="L32" s="11">
        <v>55809</v>
      </c>
    </row>
    <row r="33" spans="1:13" x14ac:dyDescent="0.2">
      <c r="A33" s="4" t="s">
        <v>40</v>
      </c>
      <c r="B33" s="22" t="s">
        <v>66</v>
      </c>
      <c r="C33" s="14">
        <v>127000</v>
      </c>
      <c r="D33" s="11">
        <f t="shared" si="0"/>
        <v>22288.5</v>
      </c>
      <c r="E33" s="11"/>
      <c r="F33" s="11"/>
      <c r="G33" s="11">
        <v>170000</v>
      </c>
      <c r="H33" s="11">
        <f>G33*0.65*0.27</f>
        <v>29835.000000000004</v>
      </c>
      <c r="I33" s="11">
        <v>-170000</v>
      </c>
      <c r="J33" s="11">
        <v>-29385</v>
      </c>
      <c r="K33" s="11">
        <f>C33+G33+I33</f>
        <v>127000</v>
      </c>
      <c r="L33" s="11">
        <f>D33+H33</f>
        <v>52123.5</v>
      </c>
    </row>
    <row r="34" spans="1:13" x14ac:dyDescent="0.2">
      <c r="A34" s="4" t="s">
        <v>41</v>
      </c>
      <c r="B34" s="22" t="s">
        <v>67</v>
      </c>
      <c r="C34" s="14">
        <v>596000</v>
      </c>
      <c r="D34" s="11">
        <f t="shared" si="0"/>
        <v>104598</v>
      </c>
      <c r="E34" s="11"/>
      <c r="F34" s="11"/>
      <c r="G34" s="11">
        <v>1258000</v>
      </c>
      <c r="H34" s="11">
        <f>G34*0.65*0.27</f>
        <v>220779</v>
      </c>
      <c r="I34" s="11">
        <v>-1258000</v>
      </c>
      <c r="J34" s="11">
        <v>-220779</v>
      </c>
      <c r="K34" s="11">
        <f>C34+G34+I34</f>
        <v>596000</v>
      </c>
      <c r="L34" s="11">
        <f>D34+H34</f>
        <v>325377</v>
      </c>
    </row>
    <row r="35" spans="1:13" x14ac:dyDescent="0.2">
      <c r="A35" s="4" t="s">
        <v>42</v>
      </c>
      <c r="B35" s="22" t="s">
        <v>68</v>
      </c>
      <c r="C35" s="14">
        <v>37000</v>
      </c>
      <c r="D35" s="11">
        <f t="shared" si="0"/>
        <v>6493.5</v>
      </c>
      <c r="E35" s="11"/>
      <c r="F35" s="11"/>
      <c r="G35" s="11"/>
      <c r="H35" s="11"/>
      <c r="I35" s="11"/>
      <c r="J35" s="11"/>
      <c r="K35" s="11">
        <v>37000</v>
      </c>
      <c r="L35" s="11">
        <v>6494</v>
      </c>
    </row>
    <row r="36" spans="1:13" x14ac:dyDescent="0.2">
      <c r="A36" s="4" t="s">
        <v>43</v>
      </c>
      <c r="B36" s="22" t="s">
        <v>69</v>
      </c>
      <c r="C36" s="14">
        <v>26000</v>
      </c>
      <c r="D36" s="11">
        <f t="shared" si="0"/>
        <v>4563</v>
      </c>
      <c r="E36" s="11"/>
      <c r="F36" s="11"/>
      <c r="G36" s="11"/>
      <c r="H36" s="11"/>
      <c r="I36" s="11"/>
      <c r="J36" s="11"/>
      <c r="K36" s="11">
        <v>26000</v>
      </c>
      <c r="L36" s="11">
        <v>4563</v>
      </c>
    </row>
    <row r="37" spans="1:13" x14ac:dyDescent="0.2">
      <c r="A37" s="4" t="s">
        <v>44</v>
      </c>
      <c r="B37" s="22" t="s">
        <v>70</v>
      </c>
      <c r="C37" s="14">
        <v>445000</v>
      </c>
      <c r="D37" s="11">
        <f t="shared" si="0"/>
        <v>78097.5</v>
      </c>
      <c r="E37" s="11"/>
      <c r="F37" s="11"/>
      <c r="G37" s="11"/>
      <c r="H37" s="11"/>
      <c r="I37" s="11"/>
      <c r="J37" s="11"/>
      <c r="K37" s="11">
        <v>445000</v>
      </c>
      <c r="L37" s="11">
        <v>78098</v>
      </c>
    </row>
    <row r="38" spans="1:13" x14ac:dyDescent="0.2">
      <c r="A38" s="4" t="s">
        <v>45</v>
      </c>
      <c r="B38" s="22" t="s">
        <v>71</v>
      </c>
      <c r="C38" s="14">
        <v>131000</v>
      </c>
      <c r="D38" s="11">
        <f t="shared" si="0"/>
        <v>22990.5</v>
      </c>
      <c r="E38" s="11"/>
      <c r="F38" s="11"/>
      <c r="G38" s="11"/>
      <c r="H38" s="11"/>
      <c r="I38" s="11"/>
      <c r="J38" s="11"/>
      <c r="K38" s="11">
        <v>131000</v>
      </c>
      <c r="L38" s="11">
        <v>22991</v>
      </c>
    </row>
    <row r="39" spans="1:13" x14ac:dyDescent="0.2">
      <c r="A39" s="4" t="s">
        <v>46</v>
      </c>
      <c r="B39" s="22" t="s">
        <v>72</v>
      </c>
      <c r="C39" s="14">
        <v>500000</v>
      </c>
      <c r="D39" s="11">
        <f t="shared" si="0"/>
        <v>87750</v>
      </c>
      <c r="E39" s="11"/>
      <c r="F39" s="11"/>
      <c r="G39" s="11"/>
      <c r="H39" s="11"/>
      <c r="I39" s="11"/>
      <c r="J39" s="11"/>
      <c r="K39" s="11">
        <v>500000</v>
      </c>
      <c r="L39" s="11">
        <v>87750</v>
      </c>
    </row>
    <row r="40" spans="1:13" x14ac:dyDescent="0.2">
      <c r="A40" s="4"/>
      <c r="B40" s="11"/>
      <c r="C40" s="15"/>
      <c r="D40" s="11">
        <f t="shared" si="0"/>
        <v>0</v>
      </c>
      <c r="E40" s="11"/>
      <c r="F40" s="11"/>
      <c r="G40" s="11"/>
      <c r="H40" s="11"/>
      <c r="I40" s="11"/>
      <c r="J40" s="11"/>
      <c r="K40" s="11"/>
      <c r="L40" s="11"/>
    </row>
    <row r="41" spans="1:13" s="18" customFormat="1" x14ac:dyDescent="0.2">
      <c r="A41" s="16"/>
      <c r="B41" s="17" t="s">
        <v>100</v>
      </c>
      <c r="C41" s="15">
        <f t="shared" ref="C41:L41" si="1">SUM(C30:C40)</f>
        <v>2290000</v>
      </c>
      <c r="D41" s="17">
        <f t="shared" si="1"/>
        <v>401895</v>
      </c>
      <c r="E41" s="17">
        <f t="shared" si="1"/>
        <v>0</v>
      </c>
      <c r="F41" s="17">
        <f t="shared" si="1"/>
        <v>0</v>
      </c>
      <c r="G41" s="17">
        <f t="shared" si="1"/>
        <v>1428000</v>
      </c>
      <c r="H41" s="17">
        <f t="shared" si="1"/>
        <v>250614</v>
      </c>
      <c r="I41" s="17">
        <f>SUM(I30:I40)</f>
        <v>-1428000</v>
      </c>
      <c r="J41" s="17">
        <f>SUM(J30:J40)</f>
        <v>-250164</v>
      </c>
      <c r="K41" s="17">
        <f t="shared" si="1"/>
        <v>2290000</v>
      </c>
      <c r="L41" s="17">
        <f t="shared" si="1"/>
        <v>652510.5</v>
      </c>
      <c r="M41" s="45"/>
    </row>
    <row r="42" spans="1:13" x14ac:dyDescent="0.2">
      <c r="A42" s="4"/>
      <c r="B42" s="11"/>
      <c r="C42" s="15"/>
      <c r="D42" s="11"/>
      <c r="E42" s="11"/>
      <c r="F42" s="11"/>
      <c r="G42" s="11"/>
      <c r="H42" s="11"/>
      <c r="I42" s="11"/>
      <c r="J42" s="11"/>
      <c r="K42" s="11"/>
      <c r="L42" s="11"/>
    </row>
    <row r="43" spans="1:13" x14ac:dyDescent="0.2">
      <c r="A43" s="4"/>
      <c r="B43" s="17" t="s">
        <v>101</v>
      </c>
      <c r="C43" s="15"/>
      <c r="D43" s="11"/>
      <c r="E43" s="11"/>
      <c r="F43" s="11"/>
      <c r="G43" s="11"/>
      <c r="H43" s="11"/>
      <c r="I43" s="11"/>
      <c r="J43" s="11"/>
      <c r="K43" s="11"/>
      <c r="L43" s="11"/>
    </row>
    <row r="44" spans="1:13" x14ac:dyDescent="0.2">
      <c r="A44" s="4"/>
      <c r="B44" s="11"/>
      <c r="C44" s="15"/>
      <c r="D44" s="11"/>
      <c r="E44" s="11"/>
      <c r="F44" s="11"/>
      <c r="G44" s="11"/>
      <c r="H44" s="11"/>
      <c r="I44" s="11"/>
      <c r="J44" s="11"/>
      <c r="K44" s="11"/>
      <c r="L44" s="11"/>
    </row>
    <row r="45" spans="1:13" x14ac:dyDescent="0.2">
      <c r="A45" s="4" t="s">
        <v>47</v>
      </c>
      <c r="B45" s="23" t="s">
        <v>73</v>
      </c>
      <c r="C45" s="14">
        <v>46000</v>
      </c>
      <c r="D45" s="11">
        <f>C45*0.65*0.27</f>
        <v>8073.0000000000009</v>
      </c>
      <c r="E45" s="11"/>
      <c r="F45" s="11"/>
      <c r="G45" s="11"/>
      <c r="H45" s="11"/>
      <c r="I45" s="11"/>
      <c r="J45" s="11"/>
      <c r="K45" s="11">
        <v>46000</v>
      </c>
      <c r="L45" s="11">
        <v>8073</v>
      </c>
    </row>
    <row r="46" spans="1:13" x14ac:dyDescent="0.2">
      <c r="A46" s="4" t="s">
        <v>48</v>
      </c>
      <c r="B46" s="23" t="s">
        <v>74</v>
      </c>
      <c r="C46" s="14">
        <v>26000</v>
      </c>
      <c r="D46" s="11">
        <f t="shared" ref="D46:D53" si="2">C46*0.65*0.27</f>
        <v>4563</v>
      </c>
      <c r="E46" s="11"/>
      <c r="F46" s="11"/>
      <c r="G46" s="11">
        <v>18000</v>
      </c>
      <c r="H46" s="11">
        <f>G46*0.65*0.27</f>
        <v>3159</v>
      </c>
      <c r="I46" s="11">
        <v>-18000</v>
      </c>
      <c r="J46" s="11">
        <v>-3159</v>
      </c>
      <c r="K46" s="11">
        <f>C46+G46+I46</f>
        <v>26000</v>
      </c>
      <c r="L46" s="11">
        <f>D46+H46</f>
        <v>7722</v>
      </c>
    </row>
    <row r="47" spans="1:13" x14ac:dyDescent="0.2">
      <c r="A47" s="4" t="s">
        <v>49</v>
      </c>
      <c r="B47" s="23" t="s">
        <v>75</v>
      </c>
      <c r="C47" s="14">
        <v>300000</v>
      </c>
      <c r="D47" s="11">
        <f t="shared" si="2"/>
        <v>52650</v>
      </c>
      <c r="E47" s="11"/>
      <c r="F47" s="11"/>
      <c r="G47" s="11">
        <v>723000</v>
      </c>
      <c r="H47" s="11">
        <f>G47*0.65*0.27</f>
        <v>126886.50000000001</v>
      </c>
      <c r="I47" s="11">
        <v>-723000</v>
      </c>
      <c r="J47" s="11">
        <v>-126887</v>
      </c>
      <c r="K47" s="11">
        <f>C47+G47+I47</f>
        <v>300000</v>
      </c>
      <c r="L47" s="11">
        <f>D47+H47</f>
        <v>179536.5</v>
      </c>
    </row>
    <row r="48" spans="1:13" x14ac:dyDescent="0.2">
      <c r="A48" s="4" t="s">
        <v>50</v>
      </c>
      <c r="B48" s="23" t="s">
        <v>76</v>
      </c>
      <c r="C48" s="14">
        <v>3000</v>
      </c>
      <c r="D48" s="11">
        <f t="shared" si="2"/>
        <v>526.5</v>
      </c>
      <c r="E48" s="11"/>
      <c r="F48" s="11"/>
      <c r="G48" s="11"/>
      <c r="H48" s="11"/>
      <c r="I48" s="11"/>
      <c r="J48" s="11"/>
      <c r="K48" s="11">
        <v>3000</v>
      </c>
      <c r="L48" s="11">
        <v>527</v>
      </c>
    </row>
    <row r="49" spans="1:13" x14ac:dyDescent="0.2">
      <c r="A49" s="4" t="s">
        <v>51</v>
      </c>
      <c r="B49" s="23" t="s">
        <v>77</v>
      </c>
      <c r="C49" s="14">
        <v>100000</v>
      </c>
      <c r="D49" s="11">
        <f t="shared" si="2"/>
        <v>17550</v>
      </c>
      <c r="E49" s="11"/>
      <c r="F49" s="11"/>
      <c r="G49" s="11"/>
      <c r="H49" s="11"/>
      <c r="I49" s="11"/>
      <c r="J49" s="11"/>
      <c r="K49" s="11">
        <v>100000</v>
      </c>
      <c r="L49" s="11">
        <v>17550</v>
      </c>
    </row>
    <row r="50" spans="1:13" x14ac:dyDescent="0.2">
      <c r="A50" s="4" t="s">
        <v>52</v>
      </c>
      <c r="B50" s="23" t="s">
        <v>78</v>
      </c>
      <c r="C50" s="14">
        <v>10000</v>
      </c>
      <c r="D50" s="11">
        <f t="shared" si="2"/>
        <v>1755.0000000000002</v>
      </c>
      <c r="E50" s="11"/>
      <c r="F50" s="11"/>
      <c r="G50" s="11"/>
      <c r="H50" s="11"/>
      <c r="I50" s="11"/>
      <c r="J50" s="11"/>
      <c r="K50" s="11">
        <v>10000</v>
      </c>
      <c r="L50" s="11">
        <v>1755</v>
      </c>
    </row>
    <row r="51" spans="1:13" x14ac:dyDescent="0.2">
      <c r="A51" s="4" t="s">
        <v>53</v>
      </c>
      <c r="B51" s="23" t="s">
        <v>79</v>
      </c>
      <c r="C51" s="14">
        <v>38000</v>
      </c>
      <c r="D51" s="11">
        <f t="shared" si="2"/>
        <v>6669</v>
      </c>
      <c r="E51" s="11"/>
      <c r="F51" s="11"/>
      <c r="G51" s="11"/>
      <c r="H51" s="11"/>
      <c r="I51" s="11"/>
      <c r="J51" s="11"/>
      <c r="K51" s="11">
        <v>38000</v>
      </c>
      <c r="L51" s="11">
        <v>6669</v>
      </c>
    </row>
    <row r="52" spans="1:13" x14ac:dyDescent="0.2">
      <c r="A52" s="4" t="s">
        <v>54</v>
      </c>
      <c r="B52" s="23" t="s">
        <v>97</v>
      </c>
      <c r="C52" s="14">
        <v>29000</v>
      </c>
      <c r="D52" s="11">
        <f t="shared" si="2"/>
        <v>5089.5</v>
      </c>
      <c r="E52" s="11"/>
      <c r="F52" s="11"/>
      <c r="G52" s="11"/>
      <c r="H52" s="11"/>
      <c r="I52" s="11"/>
      <c r="J52" s="11"/>
      <c r="K52" s="11">
        <v>29000</v>
      </c>
      <c r="L52" s="11">
        <v>5090</v>
      </c>
    </row>
    <row r="53" spans="1:13" x14ac:dyDescent="0.2">
      <c r="A53" s="4" t="s">
        <v>55</v>
      </c>
      <c r="B53" s="23" t="s">
        <v>80</v>
      </c>
      <c r="C53" s="14">
        <v>18000</v>
      </c>
      <c r="D53" s="11">
        <f t="shared" si="2"/>
        <v>3159</v>
      </c>
      <c r="E53" s="11"/>
      <c r="F53" s="11"/>
      <c r="G53" s="11"/>
      <c r="H53" s="11"/>
      <c r="I53" s="11"/>
      <c r="J53" s="11"/>
      <c r="K53" s="11">
        <v>18000</v>
      </c>
      <c r="L53" s="11">
        <v>3159</v>
      </c>
    </row>
    <row r="54" spans="1:13" x14ac:dyDescent="0.2">
      <c r="A54" s="4"/>
      <c r="B54" s="11"/>
      <c r="C54" s="15"/>
      <c r="D54" s="11"/>
      <c r="E54" s="11"/>
      <c r="F54" s="11"/>
      <c r="G54" s="11"/>
      <c r="H54" s="11"/>
      <c r="I54" s="11"/>
      <c r="J54" s="11"/>
      <c r="K54" s="11"/>
      <c r="L54" s="11"/>
    </row>
    <row r="55" spans="1:13" s="18" customFormat="1" x14ac:dyDescent="0.2">
      <c r="A55" s="16"/>
      <c r="B55" s="17" t="s">
        <v>102</v>
      </c>
      <c r="C55" s="15">
        <f t="shared" ref="C55:L55" si="3">SUM(C45:C54)</f>
        <v>570000</v>
      </c>
      <c r="D55" s="17">
        <f t="shared" si="3"/>
        <v>100035</v>
      </c>
      <c r="E55" s="17">
        <f t="shared" si="3"/>
        <v>0</v>
      </c>
      <c r="F55" s="17">
        <f t="shared" si="3"/>
        <v>0</v>
      </c>
      <c r="G55" s="17">
        <f t="shared" si="3"/>
        <v>741000</v>
      </c>
      <c r="H55" s="17">
        <f t="shared" si="3"/>
        <v>130045.50000000001</v>
      </c>
      <c r="I55" s="17">
        <f>SUM(I45:I54)</f>
        <v>-741000</v>
      </c>
      <c r="J55" s="17">
        <f>SUM(J45:J54)</f>
        <v>-130046</v>
      </c>
      <c r="K55" s="17">
        <f t="shared" si="3"/>
        <v>570000</v>
      </c>
      <c r="L55" s="17">
        <f t="shared" si="3"/>
        <v>230081.5</v>
      </c>
      <c r="M55" s="45"/>
    </row>
    <row r="56" spans="1:13" x14ac:dyDescent="0.2">
      <c r="A56" s="4"/>
      <c r="B56" s="11"/>
      <c r="C56" s="15"/>
      <c r="D56" s="11"/>
      <c r="E56" s="11"/>
      <c r="F56" s="11"/>
      <c r="G56" s="11"/>
      <c r="H56" s="11"/>
      <c r="I56" s="11"/>
      <c r="J56" s="11"/>
      <c r="K56" s="11"/>
      <c r="L56" s="11"/>
    </row>
    <row r="57" spans="1:13" x14ac:dyDescent="0.2">
      <c r="A57" s="4"/>
      <c r="B57" s="17" t="s">
        <v>103</v>
      </c>
      <c r="C57" s="15"/>
      <c r="D57" s="11"/>
      <c r="E57" s="11"/>
      <c r="F57" s="11"/>
      <c r="G57" s="11"/>
      <c r="H57" s="11"/>
      <c r="I57" s="11"/>
      <c r="J57" s="11"/>
      <c r="K57" s="11"/>
      <c r="L57" s="11"/>
    </row>
    <row r="58" spans="1:13" x14ac:dyDescent="0.2">
      <c r="A58" s="4"/>
      <c r="B58" s="11"/>
      <c r="C58" s="15"/>
      <c r="D58" s="11"/>
      <c r="E58" s="11"/>
      <c r="F58" s="11"/>
      <c r="G58" s="11"/>
      <c r="H58" s="11"/>
      <c r="I58" s="11"/>
      <c r="J58" s="11"/>
      <c r="K58" s="11"/>
      <c r="L58" s="11"/>
    </row>
    <row r="59" spans="1:13" x14ac:dyDescent="0.2">
      <c r="A59" s="4" t="s">
        <v>56</v>
      </c>
      <c r="B59" s="24" t="s">
        <v>81</v>
      </c>
      <c r="C59" s="14">
        <v>114000</v>
      </c>
      <c r="D59" s="11">
        <f>C59*0.65*0.27</f>
        <v>20007</v>
      </c>
      <c r="E59" s="11"/>
      <c r="F59" s="11"/>
      <c r="G59" s="11"/>
      <c r="H59" s="11"/>
      <c r="I59" s="11"/>
      <c r="J59" s="11"/>
      <c r="K59" s="11">
        <v>114000</v>
      </c>
      <c r="L59" s="11">
        <v>20007</v>
      </c>
    </row>
    <row r="60" spans="1:13" x14ac:dyDescent="0.2">
      <c r="A60" s="4" t="s">
        <v>57</v>
      </c>
      <c r="B60" s="24" t="s">
        <v>213</v>
      </c>
      <c r="C60" s="14">
        <v>50000</v>
      </c>
      <c r="D60" s="11">
        <f>C60*0.27</f>
        <v>13500</v>
      </c>
      <c r="E60" s="11"/>
      <c r="F60" s="11"/>
      <c r="G60" s="11"/>
      <c r="H60" s="11"/>
      <c r="I60" s="11"/>
      <c r="J60" s="11"/>
      <c r="K60" s="11">
        <v>50000</v>
      </c>
      <c r="L60" s="11">
        <v>13500</v>
      </c>
    </row>
    <row r="61" spans="1:13" x14ac:dyDescent="0.2">
      <c r="A61" s="4"/>
      <c r="B61" s="11"/>
      <c r="C61" s="15"/>
      <c r="D61" s="11"/>
      <c r="E61" s="11"/>
      <c r="F61" s="11"/>
      <c r="G61" s="11"/>
      <c r="H61" s="11"/>
      <c r="I61" s="11"/>
      <c r="J61" s="11"/>
      <c r="K61" s="11"/>
      <c r="L61" s="11"/>
    </row>
    <row r="62" spans="1:13" s="18" customFormat="1" x14ac:dyDescent="0.2">
      <c r="A62" s="16"/>
      <c r="B62" s="17" t="s">
        <v>104</v>
      </c>
      <c r="C62" s="15">
        <f>SUM(C59:C61)</f>
        <v>164000</v>
      </c>
      <c r="D62" s="17">
        <f>SUM(D59:D61)</f>
        <v>33507</v>
      </c>
      <c r="E62" s="17">
        <f>SUM(E59:E61)</f>
        <v>0</v>
      </c>
      <c r="F62" s="17">
        <f>SUM(F59:F61)</f>
        <v>0</v>
      </c>
      <c r="G62" s="17"/>
      <c r="H62" s="17"/>
      <c r="I62" s="17"/>
      <c r="J62" s="17"/>
      <c r="K62" s="17">
        <f>SUM(K59:K61)</f>
        <v>164000</v>
      </c>
      <c r="L62" s="17">
        <f>SUM(L59:L61)</f>
        <v>33507</v>
      </c>
      <c r="M62" s="45"/>
    </row>
    <row r="63" spans="1:13" x14ac:dyDescent="0.2">
      <c r="A63" s="4"/>
      <c r="B63" s="11"/>
      <c r="C63" s="15"/>
      <c r="D63" s="11"/>
      <c r="E63" s="11"/>
      <c r="F63" s="11"/>
      <c r="G63" s="11"/>
      <c r="H63" s="11"/>
      <c r="I63" s="11"/>
      <c r="J63" s="11"/>
      <c r="K63" s="11"/>
      <c r="L63" s="11"/>
    </row>
    <row r="64" spans="1:13" x14ac:dyDescent="0.2">
      <c r="A64" s="4"/>
      <c r="B64" s="17" t="s">
        <v>105</v>
      </c>
      <c r="C64" s="15"/>
      <c r="D64" s="11"/>
      <c r="E64" s="11"/>
      <c r="F64" s="11"/>
      <c r="G64" s="11"/>
      <c r="H64" s="11"/>
      <c r="I64" s="11"/>
      <c r="J64" s="11"/>
      <c r="K64" s="11"/>
      <c r="L64" s="11"/>
    </row>
    <row r="65" spans="1:13" x14ac:dyDescent="0.2">
      <c r="A65" s="4"/>
      <c r="B65" s="11"/>
      <c r="C65" s="15"/>
      <c r="D65" s="11"/>
      <c r="E65" s="11"/>
      <c r="F65" s="11"/>
      <c r="G65" s="11"/>
      <c r="H65" s="11"/>
      <c r="I65" s="11"/>
      <c r="J65" s="11"/>
      <c r="K65" s="11"/>
      <c r="L65" s="11"/>
    </row>
    <row r="66" spans="1:13" x14ac:dyDescent="0.2">
      <c r="A66" s="25" t="s">
        <v>111</v>
      </c>
      <c r="B66" s="26" t="s">
        <v>4</v>
      </c>
      <c r="C66" s="14">
        <v>0</v>
      </c>
      <c r="D66" s="11"/>
      <c r="F66" s="11"/>
      <c r="G66" s="11"/>
      <c r="H66" s="11"/>
      <c r="I66" s="11"/>
      <c r="J66" s="11"/>
      <c r="K66" s="11">
        <v>0</v>
      </c>
      <c r="L66" s="11"/>
      <c r="M66" s="44" t="s">
        <v>183</v>
      </c>
    </row>
    <row r="67" spans="1:13" x14ac:dyDescent="0.2">
      <c r="A67" s="25" t="s">
        <v>112</v>
      </c>
      <c r="B67" s="26" t="s">
        <v>5</v>
      </c>
      <c r="C67" s="14">
        <v>276000</v>
      </c>
      <c r="D67" s="11"/>
      <c r="F67" s="11"/>
      <c r="G67" s="11"/>
      <c r="H67" s="11"/>
      <c r="I67" s="11"/>
      <c r="J67" s="11"/>
      <c r="K67" s="11">
        <v>276000</v>
      </c>
      <c r="L67" s="11"/>
    </row>
    <row r="68" spans="1:13" x14ac:dyDescent="0.2">
      <c r="A68" s="25" t="s">
        <v>113</v>
      </c>
      <c r="B68" s="26" t="s">
        <v>6</v>
      </c>
      <c r="C68" s="14">
        <v>59000</v>
      </c>
      <c r="D68" s="11"/>
      <c r="F68" s="11"/>
      <c r="G68" s="11"/>
      <c r="H68" s="11"/>
      <c r="I68" s="11"/>
      <c r="J68" s="11"/>
      <c r="K68" s="11">
        <v>59000</v>
      </c>
      <c r="L68" s="11"/>
    </row>
    <row r="69" spans="1:13" x14ac:dyDescent="0.2">
      <c r="A69" s="25" t="s">
        <v>114</v>
      </c>
      <c r="B69" s="26" t="s">
        <v>7</v>
      </c>
      <c r="C69" s="14">
        <v>10000</v>
      </c>
      <c r="D69" s="11"/>
      <c r="F69" s="11"/>
      <c r="G69" s="11"/>
      <c r="H69" s="11"/>
      <c r="I69" s="11"/>
      <c r="J69" s="11"/>
      <c r="K69" s="11">
        <v>10000</v>
      </c>
      <c r="L69" s="11"/>
    </row>
    <row r="70" spans="1:13" x14ac:dyDescent="0.2">
      <c r="A70" s="25" t="s">
        <v>115</v>
      </c>
      <c r="B70" s="26" t="s">
        <v>8</v>
      </c>
      <c r="C70" s="14">
        <v>65000</v>
      </c>
      <c r="D70" s="11"/>
      <c r="F70" s="11"/>
      <c r="G70" s="11"/>
      <c r="H70" s="11"/>
      <c r="I70" s="11"/>
      <c r="J70" s="11"/>
      <c r="K70" s="11">
        <v>65000</v>
      </c>
      <c r="L70" s="11"/>
    </row>
    <row r="71" spans="1:13" x14ac:dyDescent="0.2">
      <c r="A71" s="25" t="s">
        <v>116</v>
      </c>
      <c r="B71" s="26" t="s">
        <v>9</v>
      </c>
      <c r="C71" s="14">
        <v>600000</v>
      </c>
      <c r="D71" s="11"/>
      <c r="F71" s="11"/>
      <c r="G71" s="11"/>
      <c r="H71" s="11"/>
      <c r="I71" s="11"/>
      <c r="J71" s="11"/>
      <c r="K71" s="11">
        <v>600000</v>
      </c>
      <c r="L71" s="11"/>
    </row>
    <row r="72" spans="1:13" x14ac:dyDescent="0.2">
      <c r="A72" s="25" t="s">
        <v>117</v>
      </c>
      <c r="B72" s="26" t="s">
        <v>10</v>
      </c>
      <c r="C72" s="14">
        <v>400000</v>
      </c>
      <c r="D72" s="11"/>
      <c r="F72" s="11"/>
      <c r="G72" s="11"/>
      <c r="H72" s="11"/>
      <c r="I72" s="11"/>
      <c r="J72" s="11"/>
      <c r="K72" s="11">
        <v>400000</v>
      </c>
      <c r="L72" s="11"/>
    </row>
    <row r="73" spans="1:13" x14ac:dyDescent="0.2">
      <c r="A73" s="25" t="s">
        <v>118</v>
      </c>
      <c r="B73" s="26" t="s">
        <v>11</v>
      </c>
      <c r="C73" s="14">
        <v>70000</v>
      </c>
      <c r="D73" s="11"/>
      <c r="F73" s="11"/>
      <c r="G73" s="11"/>
      <c r="H73" s="11"/>
      <c r="I73" s="11"/>
      <c r="J73" s="11"/>
      <c r="K73" s="11">
        <v>70000</v>
      </c>
      <c r="L73" s="11"/>
    </row>
    <row r="74" spans="1:13" x14ac:dyDescent="0.2">
      <c r="A74" s="25" t="s">
        <v>119</v>
      </c>
      <c r="B74" s="26" t="s">
        <v>12</v>
      </c>
      <c r="C74" s="14">
        <v>252000</v>
      </c>
      <c r="D74" s="11"/>
      <c r="F74" s="11"/>
      <c r="G74" s="11"/>
      <c r="H74" s="11"/>
      <c r="I74" s="11"/>
      <c r="J74" s="11"/>
      <c r="K74" s="11">
        <v>252000</v>
      </c>
      <c r="L74" s="11"/>
    </row>
    <row r="75" spans="1:13" x14ac:dyDescent="0.2">
      <c r="A75" s="25" t="s">
        <v>120</v>
      </c>
      <c r="B75" s="26" t="s">
        <v>13</v>
      </c>
      <c r="C75" s="14">
        <v>1000000</v>
      </c>
      <c r="D75" s="11"/>
      <c r="F75" s="11"/>
      <c r="G75" s="11"/>
      <c r="H75" s="11"/>
      <c r="I75" s="11"/>
      <c r="J75" s="11"/>
      <c r="K75" s="11">
        <v>1000000</v>
      </c>
      <c r="L75" s="11"/>
    </row>
    <row r="76" spans="1:13" x14ac:dyDescent="0.2">
      <c r="A76" s="25" t="s">
        <v>121</v>
      </c>
      <c r="B76" s="26" t="s">
        <v>14</v>
      </c>
      <c r="C76" s="14">
        <v>0</v>
      </c>
      <c r="D76" s="11"/>
      <c r="F76" s="11"/>
      <c r="G76" s="11"/>
      <c r="H76" s="11"/>
      <c r="I76" s="11"/>
      <c r="J76" s="11"/>
      <c r="K76" s="11">
        <v>0</v>
      </c>
      <c r="L76" s="11"/>
    </row>
    <row r="77" spans="1:13" x14ac:dyDescent="0.2">
      <c r="A77" s="25" t="s">
        <v>122</v>
      </c>
      <c r="B77" s="26" t="s">
        <v>15</v>
      </c>
      <c r="C77" s="14">
        <v>250000</v>
      </c>
      <c r="D77" s="11"/>
      <c r="F77" s="11"/>
      <c r="G77" s="11"/>
      <c r="H77" s="11"/>
      <c r="I77" s="11"/>
      <c r="J77" s="11"/>
      <c r="K77" s="11">
        <v>250000</v>
      </c>
      <c r="L77" s="11"/>
    </row>
    <row r="78" spans="1:13" x14ac:dyDescent="0.2">
      <c r="A78" s="25" t="s">
        <v>123</v>
      </c>
      <c r="B78" s="26" t="s">
        <v>16</v>
      </c>
      <c r="C78" s="14">
        <v>250000</v>
      </c>
      <c r="D78" s="11"/>
      <c r="F78" s="11"/>
      <c r="G78" s="11"/>
      <c r="H78" s="11"/>
      <c r="I78" s="11"/>
      <c r="J78" s="11"/>
      <c r="K78" s="11">
        <v>250000</v>
      </c>
      <c r="L78" s="11"/>
    </row>
    <row r="79" spans="1:13" x14ac:dyDescent="0.2">
      <c r="A79" s="25" t="s">
        <v>124</v>
      </c>
      <c r="B79" s="26" t="s">
        <v>17</v>
      </c>
      <c r="C79" s="14">
        <v>20000</v>
      </c>
      <c r="D79" s="11"/>
      <c r="F79" s="11"/>
      <c r="G79" s="11"/>
      <c r="H79" s="11"/>
      <c r="I79" s="11"/>
      <c r="J79" s="11"/>
      <c r="K79" s="11">
        <v>20000</v>
      </c>
      <c r="L79" s="11"/>
    </row>
    <row r="80" spans="1:13" x14ac:dyDescent="0.2">
      <c r="A80" s="25" t="s">
        <v>125</v>
      </c>
      <c r="B80" s="26" t="s">
        <v>18</v>
      </c>
      <c r="C80" s="14">
        <v>650000</v>
      </c>
      <c r="D80" s="11"/>
      <c r="F80" s="11"/>
      <c r="G80" s="11"/>
      <c r="H80" s="11"/>
      <c r="I80" s="11"/>
      <c r="J80" s="11"/>
      <c r="K80" s="11">
        <v>650000</v>
      </c>
      <c r="L80" s="11"/>
    </row>
    <row r="81" spans="1:13" x14ac:dyDescent="0.2">
      <c r="A81" s="25" t="s">
        <v>175</v>
      </c>
      <c r="B81" s="26" t="s">
        <v>182</v>
      </c>
      <c r="C81" s="14">
        <v>1417000</v>
      </c>
      <c r="D81" s="11"/>
      <c r="F81" s="11"/>
      <c r="G81" s="11"/>
      <c r="H81" s="11"/>
      <c r="I81" s="11"/>
      <c r="J81" s="11"/>
      <c r="K81" s="11">
        <v>1417000</v>
      </c>
      <c r="L81" s="11"/>
      <c r="M81" s="44" t="s">
        <v>210</v>
      </c>
    </row>
    <row r="82" spans="1:13" x14ac:dyDescent="0.2">
      <c r="A82" s="25" t="s">
        <v>176</v>
      </c>
      <c r="B82" s="26" t="s">
        <v>204</v>
      </c>
      <c r="C82" s="14">
        <v>2000000</v>
      </c>
      <c r="D82" s="11"/>
      <c r="F82" s="11"/>
      <c r="G82" s="11"/>
      <c r="H82" s="11"/>
      <c r="I82" s="11"/>
      <c r="J82" s="11"/>
      <c r="K82" s="11">
        <v>2000000</v>
      </c>
      <c r="L82" s="11"/>
    </row>
    <row r="83" spans="1:13" x14ac:dyDescent="0.2">
      <c r="A83" s="25" t="s">
        <v>188</v>
      </c>
      <c r="B83" s="26" t="s">
        <v>189</v>
      </c>
      <c r="C83" s="14"/>
      <c r="D83" s="11"/>
      <c r="E83" s="11"/>
      <c r="F83" s="11"/>
      <c r="G83" s="11"/>
      <c r="H83" s="11"/>
      <c r="I83" s="11"/>
      <c r="J83" s="11"/>
      <c r="K83" s="11"/>
      <c r="L83" s="11"/>
    </row>
    <row r="84" spans="1:13" x14ac:dyDescent="0.2">
      <c r="A84" s="4"/>
      <c r="B84" s="11"/>
      <c r="C84" s="15"/>
      <c r="D84" s="11"/>
      <c r="E84" s="11"/>
      <c r="F84" s="11"/>
      <c r="G84" s="11"/>
      <c r="H84" s="11"/>
      <c r="I84" s="11"/>
      <c r="J84" s="11"/>
      <c r="K84" s="11"/>
      <c r="L84" s="11"/>
    </row>
    <row r="85" spans="1:13" s="18" customFormat="1" x14ac:dyDescent="0.2">
      <c r="A85" s="16"/>
      <c r="B85" s="17" t="s">
        <v>29</v>
      </c>
      <c r="C85" s="15">
        <f>SUM(C66:C84)</f>
        <v>7319000</v>
      </c>
      <c r="D85" s="17">
        <f>C85*0.5*0.27</f>
        <v>988065.00000000012</v>
      </c>
      <c r="E85" s="17">
        <f>SUM(E66:E84)</f>
        <v>0</v>
      </c>
      <c r="F85" s="17"/>
      <c r="G85" s="17"/>
      <c r="H85" s="17"/>
      <c r="I85" s="17"/>
      <c r="J85" s="17"/>
      <c r="K85" s="17">
        <f>SUM(K66:K84)</f>
        <v>7319000</v>
      </c>
      <c r="L85" s="17">
        <v>988065</v>
      </c>
      <c r="M85" s="45"/>
    </row>
    <row r="86" spans="1:13" x14ac:dyDescent="0.2">
      <c r="A86" s="4"/>
      <c r="B86" s="17"/>
      <c r="C86" s="15"/>
      <c r="D86" s="17"/>
      <c r="E86" s="17"/>
      <c r="F86" s="17"/>
      <c r="G86" s="17"/>
      <c r="H86" s="17"/>
      <c r="I86" s="17"/>
      <c r="J86" s="17"/>
      <c r="K86" s="11"/>
      <c r="L86" s="11"/>
    </row>
    <row r="87" spans="1:13" x14ac:dyDescent="0.2">
      <c r="A87" s="4"/>
      <c r="B87" s="17" t="s">
        <v>59</v>
      </c>
      <c r="C87" s="15"/>
      <c r="D87" s="17"/>
      <c r="E87" s="17"/>
      <c r="F87" s="17"/>
      <c r="G87" s="17"/>
      <c r="H87" s="17"/>
      <c r="I87" s="17"/>
      <c r="J87" s="17"/>
      <c r="K87" s="11"/>
      <c r="L87" s="11"/>
    </row>
    <row r="88" spans="1:13" x14ac:dyDescent="0.2">
      <c r="A88" s="4"/>
      <c r="B88" s="11"/>
      <c r="C88" s="15"/>
      <c r="D88" s="11"/>
      <c r="E88" s="11"/>
      <c r="F88" s="11"/>
      <c r="G88" s="11"/>
      <c r="H88" s="11"/>
      <c r="I88" s="11"/>
      <c r="J88" s="11"/>
      <c r="K88" s="11"/>
      <c r="L88" s="11"/>
    </row>
    <row r="89" spans="1:13" x14ac:dyDescent="0.2">
      <c r="A89" s="4" t="s">
        <v>126</v>
      </c>
      <c r="B89" s="27" t="s">
        <v>82</v>
      </c>
      <c r="C89" s="14">
        <v>1000000</v>
      </c>
      <c r="D89" s="11">
        <f>C89*27/100</f>
        <v>270000</v>
      </c>
      <c r="E89" s="11"/>
      <c r="F89" s="11"/>
      <c r="G89" s="11"/>
      <c r="H89" s="11"/>
      <c r="I89" s="11"/>
      <c r="J89" s="11"/>
      <c r="K89" s="11">
        <v>1000000</v>
      </c>
      <c r="L89" s="11">
        <v>270000</v>
      </c>
    </row>
    <row r="90" spans="1:13" x14ac:dyDescent="0.2">
      <c r="A90" s="4" t="s">
        <v>127</v>
      </c>
      <c r="B90" s="27" t="s">
        <v>206</v>
      </c>
      <c r="C90" s="14">
        <v>418000</v>
      </c>
      <c r="D90" s="11">
        <v>36728</v>
      </c>
      <c r="E90" s="11"/>
      <c r="F90" s="11"/>
      <c r="G90" s="11"/>
      <c r="H90" s="11"/>
      <c r="I90" s="11"/>
      <c r="J90" s="11"/>
      <c r="K90" s="11">
        <v>418000</v>
      </c>
      <c r="L90" s="11">
        <v>36728</v>
      </c>
    </row>
    <row r="91" spans="1:13" x14ac:dyDescent="0.2">
      <c r="A91" s="4"/>
      <c r="B91" s="11"/>
      <c r="C91" s="15"/>
      <c r="D91" s="11"/>
      <c r="E91" s="11"/>
      <c r="F91" s="11"/>
      <c r="G91" s="11"/>
      <c r="H91" s="11"/>
      <c r="I91" s="11"/>
      <c r="J91" s="11"/>
      <c r="K91" s="11"/>
      <c r="L91" s="11"/>
    </row>
    <row r="92" spans="1:13" s="18" customFormat="1" x14ac:dyDescent="0.2">
      <c r="A92" s="16"/>
      <c r="B92" s="17" t="s">
        <v>106</v>
      </c>
      <c r="C92" s="15">
        <f>SUM(C89:C91)</f>
        <v>1418000</v>
      </c>
      <c r="D92" s="17">
        <f>SUM(D89:D91)</f>
        <v>306728</v>
      </c>
      <c r="E92" s="17">
        <f>SUM(E89:E91)</f>
        <v>0</v>
      </c>
      <c r="F92" s="17">
        <f>SUM(F89:F91)</f>
        <v>0</v>
      </c>
      <c r="G92" s="17"/>
      <c r="H92" s="17"/>
      <c r="I92" s="17"/>
      <c r="J92" s="17"/>
      <c r="K92" s="17">
        <f>SUM(K89:K91)</f>
        <v>1418000</v>
      </c>
      <c r="L92" s="17">
        <f>SUM(L89:L91)</f>
        <v>306728</v>
      </c>
      <c r="M92" s="45"/>
    </row>
    <row r="93" spans="1:13" x14ac:dyDescent="0.2">
      <c r="A93" s="4"/>
      <c r="B93" s="11"/>
      <c r="C93" s="15"/>
      <c r="D93" s="11"/>
      <c r="E93" s="11"/>
      <c r="F93" s="11"/>
      <c r="G93" s="11"/>
      <c r="H93" s="11"/>
      <c r="I93" s="11"/>
      <c r="J93" s="11"/>
      <c r="K93" s="11"/>
      <c r="L93" s="11"/>
    </row>
    <row r="94" spans="1:13" x14ac:dyDescent="0.2">
      <c r="A94" s="4"/>
      <c r="B94" s="17" t="s">
        <v>107</v>
      </c>
      <c r="C94" s="15"/>
      <c r="D94" s="11"/>
      <c r="E94" s="11"/>
      <c r="F94" s="11"/>
      <c r="G94" s="11"/>
      <c r="H94" s="11"/>
      <c r="I94" s="11"/>
      <c r="J94" s="11"/>
      <c r="K94" s="11"/>
      <c r="L94" s="11"/>
    </row>
    <row r="95" spans="1:13" x14ac:dyDescent="0.2">
      <c r="A95" s="4"/>
      <c r="B95" s="11"/>
      <c r="C95" s="15"/>
      <c r="D95" s="11"/>
      <c r="E95" s="11"/>
      <c r="F95" s="11"/>
      <c r="G95" s="11"/>
      <c r="H95" s="11"/>
      <c r="I95" s="11"/>
      <c r="J95" s="11"/>
      <c r="K95" s="11"/>
      <c r="L95" s="11"/>
    </row>
    <row r="96" spans="1:13" x14ac:dyDescent="0.2">
      <c r="A96" s="4" t="s">
        <v>128</v>
      </c>
      <c r="B96" s="28" t="s">
        <v>83</v>
      </c>
      <c r="C96" s="14">
        <v>3711000</v>
      </c>
      <c r="D96" s="11">
        <f>C96*83/1000</f>
        <v>308013</v>
      </c>
      <c r="E96" s="11"/>
      <c r="F96" s="11"/>
      <c r="G96" s="11"/>
      <c r="H96" s="11"/>
      <c r="I96" s="11"/>
      <c r="J96" s="11"/>
      <c r="K96" s="11">
        <v>3711000</v>
      </c>
      <c r="L96" s="11">
        <v>308013</v>
      </c>
    </row>
    <row r="97" spans="1:13" x14ac:dyDescent="0.2">
      <c r="A97" s="4"/>
      <c r="B97" s="11"/>
      <c r="C97" s="15"/>
      <c r="D97" s="11"/>
      <c r="E97" s="11"/>
      <c r="F97" s="11"/>
      <c r="G97" s="11"/>
      <c r="H97" s="11"/>
      <c r="I97" s="11"/>
      <c r="J97" s="11"/>
      <c r="K97" s="11"/>
      <c r="L97" s="11"/>
    </row>
    <row r="98" spans="1:13" s="18" customFormat="1" x14ac:dyDescent="0.2">
      <c r="A98" s="16"/>
      <c r="B98" s="17" t="s">
        <v>108</v>
      </c>
      <c r="C98" s="15">
        <f>SUM(C96:C97)</f>
        <v>3711000</v>
      </c>
      <c r="D98" s="17">
        <f>SUM(D96:D97)</f>
        <v>308013</v>
      </c>
      <c r="E98" s="17">
        <f>SUM(E96:E97)</f>
        <v>0</v>
      </c>
      <c r="F98" s="17">
        <f>SUM(F96:F97)</f>
        <v>0</v>
      </c>
      <c r="G98" s="17"/>
      <c r="H98" s="17"/>
      <c r="I98" s="17"/>
      <c r="J98" s="17"/>
      <c r="K98" s="17">
        <f>SUM(K96:K97)</f>
        <v>3711000</v>
      </c>
      <c r="L98" s="17">
        <f>SUM(L96:L97)</f>
        <v>308013</v>
      </c>
      <c r="M98" s="45"/>
    </row>
    <row r="99" spans="1:13" x14ac:dyDescent="0.2">
      <c r="A99" s="4"/>
      <c r="B99" s="11"/>
      <c r="C99" s="15"/>
      <c r="D99" s="11"/>
      <c r="E99" s="11"/>
      <c r="F99" s="11"/>
      <c r="G99" s="11"/>
      <c r="H99" s="11"/>
      <c r="I99" s="11"/>
      <c r="J99" s="11"/>
      <c r="K99" s="11"/>
      <c r="L99" s="11"/>
    </row>
    <row r="100" spans="1:13" x14ac:dyDescent="0.2">
      <c r="A100" s="4"/>
      <c r="B100" s="17" t="s">
        <v>60</v>
      </c>
      <c r="C100" s="15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3" x14ac:dyDescent="0.2">
      <c r="A101" s="4"/>
      <c r="B101" s="11"/>
      <c r="C101" s="15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3" x14ac:dyDescent="0.2">
      <c r="A102" s="4" t="s">
        <v>129</v>
      </c>
      <c r="B102" s="29" t="s">
        <v>84</v>
      </c>
      <c r="C102" s="14">
        <v>99000</v>
      </c>
      <c r="D102" s="11">
        <v>0</v>
      </c>
      <c r="F102" s="11"/>
      <c r="G102" s="11"/>
      <c r="H102" s="11"/>
      <c r="I102" s="11"/>
      <c r="J102" s="11"/>
      <c r="K102" s="11">
        <v>99000</v>
      </c>
      <c r="L102" s="11"/>
    </row>
    <row r="103" spans="1:13" x14ac:dyDescent="0.2">
      <c r="A103" s="4" t="s">
        <v>130</v>
      </c>
      <c r="B103" s="29" t="s">
        <v>85</v>
      </c>
      <c r="C103" s="14">
        <v>0</v>
      </c>
      <c r="D103" s="11">
        <v>0</v>
      </c>
      <c r="F103" s="11"/>
      <c r="G103" s="11"/>
      <c r="H103" s="11"/>
      <c r="I103" s="11"/>
      <c r="J103" s="11"/>
      <c r="K103" s="11">
        <v>0</v>
      </c>
      <c r="L103" s="11"/>
    </row>
    <row r="104" spans="1:13" x14ac:dyDescent="0.2">
      <c r="A104" s="4" t="s">
        <v>131</v>
      </c>
      <c r="B104" s="29" t="s">
        <v>86</v>
      </c>
      <c r="C104" s="14">
        <v>78000</v>
      </c>
      <c r="D104" s="11">
        <v>0</v>
      </c>
      <c r="F104" s="11"/>
      <c r="G104" s="11"/>
      <c r="H104" s="11"/>
      <c r="I104" s="11"/>
      <c r="J104" s="11"/>
      <c r="K104" s="11">
        <v>78000</v>
      </c>
      <c r="L104" s="11"/>
    </row>
    <row r="105" spans="1:13" x14ac:dyDescent="0.2">
      <c r="A105" s="4" t="s">
        <v>132</v>
      </c>
      <c r="B105" s="29" t="s">
        <v>87</v>
      </c>
      <c r="C105" s="14">
        <v>455000</v>
      </c>
      <c r="D105" s="11">
        <v>0</v>
      </c>
      <c r="F105" s="11"/>
      <c r="G105" s="11"/>
      <c r="H105" s="11"/>
      <c r="I105" s="11"/>
      <c r="J105" s="11"/>
      <c r="K105" s="11">
        <v>455000</v>
      </c>
      <c r="L105" s="11"/>
    </row>
    <row r="106" spans="1:13" x14ac:dyDescent="0.2">
      <c r="A106" s="4" t="s">
        <v>133</v>
      </c>
      <c r="B106" s="29" t="s">
        <v>88</v>
      </c>
      <c r="C106" s="14">
        <v>236000</v>
      </c>
      <c r="D106" s="11">
        <f>C106*0.27</f>
        <v>63720.000000000007</v>
      </c>
      <c r="F106" s="11"/>
      <c r="G106" s="11"/>
      <c r="H106" s="11"/>
      <c r="I106" s="11"/>
      <c r="J106" s="11"/>
      <c r="K106" s="11">
        <v>236000</v>
      </c>
      <c r="L106" s="11">
        <v>63720</v>
      </c>
    </row>
    <row r="107" spans="1:13" x14ac:dyDescent="0.2">
      <c r="A107" s="4" t="s">
        <v>134</v>
      </c>
      <c r="B107" s="29" t="s">
        <v>184</v>
      </c>
      <c r="C107" s="14">
        <v>480000</v>
      </c>
      <c r="D107" s="11">
        <v>0</v>
      </c>
      <c r="F107" s="11"/>
      <c r="G107" s="11"/>
      <c r="H107" s="11"/>
      <c r="I107" s="11"/>
      <c r="J107" s="11"/>
      <c r="K107" s="11">
        <v>480000</v>
      </c>
      <c r="L107" s="11"/>
    </row>
    <row r="108" spans="1:13" x14ac:dyDescent="0.2">
      <c r="A108" s="4" t="s">
        <v>135</v>
      </c>
      <c r="B108" s="29" t="s">
        <v>89</v>
      </c>
      <c r="C108" s="14">
        <v>810000</v>
      </c>
      <c r="D108" s="11">
        <v>0</v>
      </c>
      <c r="F108" s="11"/>
      <c r="G108" s="11"/>
      <c r="H108" s="11"/>
      <c r="I108" s="11"/>
      <c r="J108" s="11"/>
      <c r="K108" s="11">
        <v>810000</v>
      </c>
      <c r="L108" s="11"/>
    </row>
    <row r="109" spans="1:13" x14ac:dyDescent="0.2">
      <c r="A109" s="4" t="s">
        <v>136</v>
      </c>
      <c r="B109" s="29" t="s">
        <v>90</v>
      </c>
      <c r="C109" s="14">
        <v>100000</v>
      </c>
      <c r="D109" s="11">
        <v>0</v>
      </c>
      <c r="F109" s="11"/>
      <c r="G109" s="11"/>
      <c r="H109" s="11"/>
      <c r="I109" s="11"/>
      <c r="J109" s="11"/>
      <c r="K109" s="11">
        <v>100000</v>
      </c>
      <c r="L109" s="11"/>
    </row>
    <row r="110" spans="1:13" x14ac:dyDescent="0.2">
      <c r="A110" s="4" t="s">
        <v>137</v>
      </c>
      <c r="B110" s="29" t="s">
        <v>91</v>
      </c>
      <c r="C110" s="14">
        <v>258000</v>
      </c>
      <c r="D110" s="11">
        <v>0</v>
      </c>
      <c r="F110" s="11"/>
      <c r="G110" s="11"/>
      <c r="H110" s="11"/>
      <c r="I110" s="11"/>
      <c r="J110" s="11"/>
      <c r="K110" s="11">
        <v>258000</v>
      </c>
      <c r="L110" s="11"/>
    </row>
    <row r="111" spans="1:13" x14ac:dyDescent="0.2">
      <c r="A111" s="4" t="s">
        <v>142</v>
      </c>
      <c r="B111" s="29" t="s">
        <v>143</v>
      </c>
      <c r="C111" s="14">
        <v>72000</v>
      </c>
      <c r="D111" s="11">
        <f>C111*0.65*0.27</f>
        <v>12636</v>
      </c>
      <c r="F111" s="11"/>
      <c r="G111" s="11"/>
      <c r="H111" s="11"/>
      <c r="I111" s="11"/>
      <c r="J111" s="11"/>
      <c r="K111" s="11">
        <v>72000</v>
      </c>
      <c r="L111" s="11">
        <v>12636</v>
      </c>
    </row>
    <row r="112" spans="1:13" x14ac:dyDescent="0.2">
      <c r="A112" s="4"/>
      <c r="B112" s="11"/>
      <c r="C112" s="15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3" s="18" customFormat="1" x14ac:dyDescent="0.2">
      <c r="A113" s="16"/>
      <c r="B113" s="17" t="s">
        <v>109</v>
      </c>
      <c r="C113" s="15">
        <f>SUM(C102:C112)</f>
        <v>2588000</v>
      </c>
      <c r="D113" s="17">
        <f>SUM(D102:D112)</f>
        <v>76356</v>
      </c>
      <c r="E113" s="17">
        <f>SUM(E102:E112)</f>
        <v>0</v>
      </c>
      <c r="F113" s="17">
        <f>SUM(F102:F112)</f>
        <v>0</v>
      </c>
      <c r="G113" s="17"/>
      <c r="H113" s="17"/>
      <c r="I113" s="17"/>
      <c r="J113" s="17"/>
      <c r="K113" s="17">
        <f>SUM(K102:K112)</f>
        <v>2588000</v>
      </c>
      <c r="L113" s="17">
        <f>SUM(L102:L112)</f>
        <v>76356</v>
      </c>
      <c r="M113" s="45"/>
    </row>
    <row r="114" spans="1:13" x14ac:dyDescent="0.2">
      <c r="A114" s="4"/>
      <c r="B114" s="11"/>
      <c r="C114" s="15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3" s="18" customFormat="1" x14ac:dyDescent="0.2">
      <c r="A115" s="16" t="s">
        <v>3</v>
      </c>
      <c r="B115" s="12" t="s">
        <v>151</v>
      </c>
      <c r="C115" s="10">
        <f>C117+C118+C119</f>
        <v>44442000</v>
      </c>
      <c r="D115" s="10">
        <f t="shared" ref="D115:L115" si="4">D117+D118+D119</f>
        <v>2214599</v>
      </c>
      <c r="E115" s="10">
        <f t="shared" si="4"/>
        <v>0</v>
      </c>
      <c r="F115" s="10">
        <f t="shared" si="4"/>
        <v>0</v>
      </c>
      <c r="G115" s="10">
        <f t="shared" si="4"/>
        <v>2169000</v>
      </c>
      <c r="H115" s="10">
        <f t="shared" si="4"/>
        <v>380659.5</v>
      </c>
      <c r="I115" s="10">
        <f>I117+I118</f>
        <v>-2169000</v>
      </c>
      <c r="J115" s="10">
        <f>J117+J118</f>
        <v>-380210</v>
      </c>
      <c r="K115" s="10">
        <f t="shared" si="4"/>
        <v>44442000</v>
      </c>
      <c r="L115" s="10">
        <f t="shared" si="4"/>
        <v>2595261</v>
      </c>
      <c r="M115" s="45"/>
    </row>
    <row r="116" spans="1:13" x14ac:dyDescent="0.2">
      <c r="A116" s="4"/>
      <c r="B116" s="12" t="s">
        <v>154</v>
      </c>
      <c r="C116" s="30"/>
      <c r="D116" s="12"/>
      <c r="E116" s="12"/>
      <c r="F116" s="12"/>
      <c r="G116" s="12"/>
      <c r="H116" s="12"/>
      <c r="I116" s="12"/>
      <c r="J116" s="12"/>
      <c r="K116" s="17"/>
      <c r="L116" s="17"/>
    </row>
    <row r="117" spans="1:13" s="18" customFormat="1" x14ac:dyDescent="0.2">
      <c r="A117" s="16"/>
      <c r="B117" s="12" t="s">
        <v>19</v>
      </c>
      <c r="C117" s="10">
        <f>C14+C21+C26+C41+C62+C85+C92+C113</f>
        <v>40161000</v>
      </c>
      <c r="D117" s="10">
        <f t="shared" ref="D117:L117" si="5">D14+D21+D26+D41+D62+D85+D92+D113</f>
        <v>1806551</v>
      </c>
      <c r="E117" s="10">
        <f t="shared" si="5"/>
        <v>0</v>
      </c>
      <c r="F117" s="10">
        <f t="shared" si="5"/>
        <v>0</v>
      </c>
      <c r="G117" s="10">
        <f t="shared" si="5"/>
        <v>1428000</v>
      </c>
      <c r="H117" s="10">
        <f t="shared" si="5"/>
        <v>250614</v>
      </c>
      <c r="I117" s="10">
        <f t="shared" si="5"/>
        <v>-1428000</v>
      </c>
      <c r="J117" s="10">
        <f t="shared" si="5"/>
        <v>-250164</v>
      </c>
      <c r="K117" s="10">
        <f t="shared" si="5"/>
        <v>40161000</v>
      </c>
      <c r="L117" s="10">
        <f t="shared" si="5"/>
        <v>2057166.5</v>
      </c>
      <c r="M117" s="45"/>
    </row>
    <row r="118" spans="1:13" s="18" customFormat="1" x14ac:dyDescent="0.2">
      <c r="A118" s="16"/>
      <c r="B118" s="12" t="s">
        <v>152</v>
      </c>
      <c r="C118" s="15">
        <f>C55</f>
        <v>570000</v>
      </c>
      <c r="D118" s="15">
        <f t="shared" ref="D118:L118" si="6">D55</f>
        <v>100035</v>
      </c>
      <c r="E118" s="15">
        <f t="shared" si="6"/>
        <v>0</v>
      </c>
      <c r="F118" s="15">
        <f t="shared" si="6"/>
        <v>0</v>
      </c>
      <c r="G118" s="15">
        <f t="shared" si="6"/>
        <v>741000</v>
      </c>
      <c r="H118" s="15">
        <f t="shared" si="6"/>
        <v>130045.50000000001</v>
      </c>
      <c r="I118" s="15">
        <f t="shared" si="6"/>
        <v>-741000</v>
      </c>
      <c r="J118" s="15">
        <f t="shared" si="6"/>
        <v>-130046</v>
      </c>
      <c r="K118" s="15">
        <f t="shared" si="6"/>
        <v>570000</v>
      </c>
      <c r="L118" s="15">
        <f t="shared" si="6"/>
        <v>230081.5</v>
      </c>
      <c r="M118" s="45"/>
    </row>
    <row r="119" spans="1:13" s="18" customFormat="1" x14ac:dyDescent="0.2">
      <c r="A119" s="16"/>
      <c r="B119" s="12" t="s">
        <v>108</v>
      </c>
      <c r="C119" s="15">
        <f>C98</f>
        <v>3711000</v>
      </c>
      <c r="D119" s="15">
        <f t="shared" ref="D119:L119" si="7">D98</f>
        <v>308013</v>
      </c>
      <c r="E119" s="15">
        <f t="shared" si="7"/>
        <v>0</v>
      </c>
      <c r="F119" s="15">
        <f t="shared" si="7"/>
        <v>0</v>
      </c>
      <c r="G119" s="15">
        <f t="shared" si="7"/>
        <v>0</v>
      </c>
      <c r="H119" s="15">
        <f t="shared" si="7"/>
        <v>0</v>
      </c>
      <c r="I119" s="15"/>
      <c r="J119" s="15"/>
      <c r="K119" s="15">
        <f t="shared" si="7"/>
        <v>3711000</v>
      </c>
      <c r="L119" s="15">
        <f t="shared" si="7"/>
        <v>308013</v>
      </c>
      <c r="M119" s="45"/>
    </row>
    <row r="120" spans="1:13" x14ac:dyDescent="0.2">
      <c r="A120" s="4"/>
      <c r="B120" s="12"/>
      <c r="C120" s="10"/>
      <c r="D120" s="9"/>
      <c r="E120" s="9"/>
      <c r="F120" s="9"/>
      <c r="G120" s="9"/>
      <c r="H120" s="9"/>
      <c r="I120" s="9"/>
      <c r="J120" s="9"/>
      <c r="K120" s="11"/>
      <c r="L120" s="11"/>
    </row>
    <row r="121" spans="1:13" x14ac:dyDescent="0.2">
      <c r="A121" s="4" t="s">
        <v>20</v>
      </c>
      <c r="B121" s="12" t="s">
        <v>21</v>
      </c>
      <c r="C121" s="10"/>
      <c r="D121" s="9"/>
      <c r="E121" s="9"/>
      <c r="F121" s="9"/>
      <c r="G121" s="9"/>
      <c r="H121" s="9"/>
      <c r="I121" s="9"/>
      <c r="J121" s="9"/>
      <c r="K121" s="11"/>
      <c r="L121" s="11"/>
    </row>
    <row r="122" spans="1:13" x14ac:dyDescent="0.2">
      <c r="A122" s="4"/>
      <c r="B122" s="12" t="s">
        <v>22</v>
      </c>
      <c r="C122" s="10"/>
      <c r="D122" s="9"/>
      <c r="E122" s="9"/>
      <c r="F122" s="9"/>
      <c r="G122" s="9"/>
      <c r="H122" s="9"/>
      <c r="I122" s="9"/>
      <c r="J122" s="9"/>
      <c r="K122" s="11"/>
      <c r="L122" s="11"/>
    </row>
    <row r="123" spans="1:13" x14ac:dyDescent="0.2">
      <c r="A123" s="4"/>
      <c r="B123" s="12"/>
      <c r="C123" s="10"/>
      <c r="D123" s="9"/>
      <c r="E123" s="9"/>
      <c r="F123" s="9"/>
      <c r="G123" s="9"/>
      <c r="H123" s="9"/>
      <c r="I123" s="9"/>
      <c r="J123" s="9"/>
      <c r="K123" s="11"/>
      <c r="L123" s="11"/>
    </row>
    <row r="124" spans="1:13" x14ac:dyDescent="0.2">
      <c r="A124" s="25" t="s">
        <v>23</v>
      </c>
      <c r="B124" s="31" t="s">
        <v>185</v>
      </c>
      <c r="C124" s="14"/>
      <c r="D124" s="11">
        <f>C124*0.5*0.27</f>
        <v>0</v>
      </c>
      <c r="E124" s="11"/>
      <c r="F124" s="11"/>
      <c r="G124" s="11"/>
      <c r="H124" s="11"/>
      <c r="I124" s="11"/>
      <c r="J124" s="11"/>
      <c r="K124" s="11">
        <v>0</v>
      </c>
      <c r="L124" s="11">
        <v>0</v>
      </c>
    </row>
    <row r="125" spans="1:13" x14ac:dyDescent="0.2">
      <c r="A125" s="25" t="s">
        <v>24</v>
      </c>
      <c r="B125" s="31" t="s">
        <v>25</v>
      </c>
      <c r="C125" s="14">
        <v>250000</v>
      </c>
      <c r="D125" s="11">
        <f t="shared" ref="D125:D128" si="8">C125*0.5*0.27</f>
        <v>33750</v>
      </c>
      <c r="E125" s="11">
        <v>-250000</v>
      </c>
      <c r="F125" s="11">
        <v>-33750</v>
      </c>
      <c r="G125" s="11"/>
      <c r="H125" s="11"/>
      <c r="I125" s="11"/>
      <c r="J125" s="11"/>
      <c r="K125" s="11">
        <v>0</v>
      </c>
      <c r="L125" s="11">
        <v>0</v>
      </c>
    </row>
    <row r="126" spans="1:13" x14ac:dyDescent="0.2">
      <c r="A126" s="25" t="s">
        <v>26</v>
      </c>
      <c r="B126" s="31" t="s">
        <v>177</v>
      </c>
      <c r="C126" s="14">
        <v>13386000</v>
      </c>
      <c r="D126" s="11">
        <f t="shared" si="8"/>
        <v>1807110.0000000002</v>
      </c>
      <c r="E126" s="11">
        <v>-7480000</v>
      </c>
      <c r="F126" s="11">
        <f>E126*0.27*0.5</f>
        <v>-1009800.0000000001</v>
      </c>
      <c r="G126" s="11">
        <v>-5906000</v>
      </c>
      <c r="H126" s="11">
        <v>-797310</v>
      </c>
      <c r="I126" s="11"/>
      <c r="J126" s="11"/>
      <c r="K126" s="11">
        <v>0</v>
      </c>
      <c r="L126" s="11">
        <v>0</v>
      </c>
    </row>
    <row r="127" spans="1:13" x14ac:dyDescent="0.2">
      <c r="A127" s="25" t="s">
        <v>27</v>
      </c>
      <c r="B127" s="31" t="s">
        <v>28</v>
      </c>
      <c r="C127" s="14">
        <v>0</v>
      </c>
      <c r="D127" s="11">
        <f t="shared" si="8"/>
        <v>0</v>
      </c>
      <c r="E127" s="11"/>
      <c r="F127" s="11"/>
      <c r="G127" s="11"/>
      <c r="H127" s="11"/>
      <c r="I127" s="11"/>
      <c r="J127" s="11"/>
      <c r="K127" s="11">
        <v>0</v>
      </c>
      <c r="L127" s="11">
        <v>0</v>
      </c>
    </row>
    <row r="128" spans="1:13" x14ac:dyDescent="0.2">
      <c r="A128" s="25" t="s">
        <v>186</v>
      </c>
      <c r="B128" s="31" t="s">
        <v>187</v>
      </c>
      <c r="C128" s="14"/>
      <c r="D128" s="11">
        <f t="shared" si="8"/>
        <v>0</v>
      </c>
      <c r="E128" s="11"/>
      <c r="F128" s="11"/>
      <c r="G128" s="11"/>
      <c r="H128" s="11"/>
      <c r="I128" s="11"/>
      <c r="J128" s="11"/>
      <c r="K128" s="11">
        <v>0</v>
      </c>
      <c r="L128" s="11"/>
    </row>
    <row r="129" spans="1:13" x14ac:dyDescent="0.2">
      <c r="A129" s="4"/>
      <c r="B129" s="11"/>
      <c r="C129" s="15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3" s="18" customFormat="1" x14ac:dyDescent="0.2">
      <c r="A130" s="16" t="s">
        <v>20</v>
      </c>
      <c r="B130" s="12" t="s">
        <v>29</v>
      </c>
      <c r="C130" s="15">
        <f>SUM(C124:C128)</f>
        <v>13636000</v>
      </c>
      <c r="D130" s="12">
        <f>SUM(D124:D129)</f>
        <v>1840860.0000000002</v>
      </c>
      <c r="E130" s="12">
        <f>SUM(E124:E129)</f>
        <v>-7730000</v>
      </c>
      <c r="F130" s="12">
        <f>SUM(F125:F129)</f>
        <v>-1043550.0000000001</v>
      </c>
      <c r="G130" s="12">
        <f>SUM(G125:G129)</f>
        <v>-5906000</v>
      </c>
      <c r="H130" s="12">
        <f>SUM(H125:H129)</f>
        <v>-797310</v>
      </c>
      <c r="I130" s="12"/>
      <c r="J130" s="12"/>
      <c r="K130" s="17">
        <f>SUM(K124:K129)</f>
        <v>0</v>
      </c>
      <c r="L130" s="17">
        <f>SUM(L124:L129)</f>
        <v>0</v>
      </c>
      <c r="M130" s="45"/>
    </row>
    <row r="131" spans="1:13" x14ac:dyDescent="0.2">
      <c r="A131" s="4"/>
      <c r="B131" s="9"/>
      <c r="C131" s="10"/>
      <c r="D131" s="9"/>
      <c r="E131" s="9"/>
      <c r="F131" s="9"/>
      <c r="G131" s="9"/>
      <c r="H131" s="9"/>
      <c r="I131" s="9"/>
      <c r="J131" s="9"/>
      <c r="K131" s="11"/>
      <c r="L131" s="11"/>
    </row>
    <row r="132" spans="1:13" s="32" customFormat="1" x14ac:dyDescent="0.2">
      <c r="A132" s="4" t="s">
        <v>30</v>
      </c>
      <c r="B132" s="16" t="s">
        <v>110</v>
      </c>
      <c r="C132" s="15"/>
      <c r="D132" s="17"/>
      <c r="E132" s="17"/>
      <c r="F132" s="17"/>
      <c r="G132" s="17"/>
      <c r="H132" s="17"/>
      <c r="I132" s="17"/>
      <c r="J132" s="17"/>
      <c r="K132" s="11"/>
      <c r="L132" s="11"/>
      <c r="M132" s="46"/>
    </row>
    <row r="133" spans="1:13" s="32" customFormat="1" x14ac:dyDescent="0.2">
      <c r="A133" s="4"/>
      <c r="B133" s="17"/>
      <c r="C133" s="15"/>
      <c r="D133" s="17"/>
      <c r="E133" s="17"/>
      <c r="F133" s="17"/>
      <c r="G133" s="17"/>
      <c r="H133" s="17"/>
      <c r="I133" s="17"/>
      <c r="J133" s="17"/>
      <c r="K133" s="11"/>
      <c r="L133" s="11"/>
      <c r="M133" s="46"/>
    </row>
    <row r="134" spans="1:13" x14ac:dyDescent="0.2">
      <c r="A134" s="4" t="s">
        <v>138</v>
      </c>
      <c r="B134" s="33" t="s">
        <v>92</v>
      </c>
      <c r="C134" s="13">
        <v>6600000</v>
      </c>
      <c r="D134" s="9">
        <f>C134*0.27</f>
        <v>1782000.0000000002</v>
      </c>
      <c r="K134" s="9">
        <v>6600000</v>
      </c>
      <c r="L134" s="9">
        <f>K134*0.27</f>
        <v>1782000.0000000002</v>
      </c>
    </row>
    <row r="135" spans="1:13" x14ac:dyDescent="0.2">
      <c r="A135" s="4" t="s">
        <v>139</v>
      </c>
      <c r="B135" s="33" t="s">
        <v>93</v>
      </c>
      <c r="C135" s="13">
        <v>1092000</v>
      </c>
      <c r="D135" s="9">
        <f t="shared" ref="D135:D136" si="9">C135*0.27</f>
        <v>294840</v>
      </c>
      <c r="K135" s="9">
        <v>1092000</v>
      </c>
      <c r="L135" s="9">
        <f>K135*0.27</f>
        <v>294840</v>
      </c>
    </row>
    <row r="136" spans="1:13" x14ac:dyDescent="0.2">
      <c r="A136" s="4" t="s">
        <v>140</v>
      </c>
      <c r="B136" s="33" t="s">
        <v>94</v>
      </c>
      <c r="C136" s="13">
        <v>473000</v>
      </c>
      <c r="D136" s="9">
        <f t="shared" si="9"/>
        <v>127710.00000000001</v>
      </c>
      <c r="K136" s="9">
        <v>473000</v>
      </c>
      <c r="L136" s="9">
        <f>K136*0.27</f>
        <v>127710.00000000001</v>
      </c>
    </row>
    <row r="137" spans="1:13" x14ac:dyDescent="0.2">
      <c r="A137" s="4" t="s">
        <v>141</v>
      </c>
      <c r="B137" s="33" t="s">
        <v>95</v>
      </c>
      <c r="C137" s="13">
        <v>580000</v>
      </c>
      <c r="D137" s="9">
        <v>0</v>
      </c>
      <c r="K137" s="9">
        <v>580000</v>
      </c>
      <c r="L137" s="9">
        <v>0</v>
      </c>
    </row>
    <row r="138" spans="1:13" x14ac:dyDescent="0.2">
      <c r="A138" s="4"/>
      <c r="B138" s="11"/>
      <c r="C138" s="10"/>
      <c r="D138" s="9"/>
      <c r="E138" s="9"/>
      <c r="F138" s="9"/>
      <c r="G138" s="9"/>
      <c r="H138" s="9"/>
      <c r="I138" s="9"/>
      <c r="J138" s="9"/>
      <c r="K138" s="11"/>
      <c r="L138" s="11"/>
    </row>
    <row r="139" spans="1:13" s="18" customFormat="1" x14ac:dyDescent="0.2">
      <c r="A139" s="16"/>
      <c r="B139" s="17" t="s">
        <v>31</v>
      </c>
      <c r="C139" s="15">
        <f>SUM(C134:C138)</f>
        <v>8745000</v>
      </c>
      <c r="D139" s="12">
        <f>SUM(D134:D138)</f>
        <v>2204550.0000000005</v>
      </c>
      <c r="E139" s="12">
        <f>SUM(E134:E138)</f>
        <v>0</v>
      </c>
      <c r="F139" s="12">
        <f>SUM(F134:F138)</f>
        <v>0</v>
      </c>
      <c r="G139" s="12"/>
      <c r="H139" s="12"/>
      <c r="I139" s="12"/>
      <c r="J139" s="12"/>
      <c r="K139" s="17">
        <f>SUM(K134:K138)</f>
        <v>8745000</v>
      </c>
      <c r="L139" s="17">
        <f>SUM(L134:L138)</f>
        <v>2204550.0000000005</v>
      </c>
      <c r="M139" s="45"/>
    </row>
    <row r="140" spans="1:13" s="18" customFormat="1" x14ac:dyDescent="0.2">
      <c r="A140" s="16"/>
      <c r="B140" s="17"/>
      <c r="C140" s="15"/>
      <c r="D140" s="12"/>
      <c r="E140" s="12"/>
      <c r="F140" s="12"/>
      <c r="G140" s="12"/>
      <c r="H140" s="12"/>
      <c r="I140" s="12"/>
      <c r="J140" s="12"/>
      <c r="K140" s="17"/>
      <c r="L140" s="17"/>
      <c r="M140" s="45"/>
    </row>
    <row r="141" spans="1:13" x14ac:dyDescent="0.2">
      <c r="A141" s="34" t="s">
        <v>191</v>
      </c>
      <c r="B141" s="35" t="s">
        <v>192</v>
      </c>
      <c r="K141" s="3"/>
      <c r="L141" s="3"/>
    </row>
    <row r="142" spans="1:13" x14ac:dyDescent="0.2">
      <c r="B142" s="18"/>
      <c r="K142" s="3"/>
      <c r="L142" s="3"/>
    </row>
    <row r="143" spans="1:13" x14ac:dyDescent="0.2">
      <c r="A143" s="34" t="s">
        <v>193</v>
      </c>
      <c r="B143" s="37" t="s">
        <v>194</v>
      </c>
      <c r="C143" s="38">
        <v>0</v>
      </c>
      <c r="D143" s="3">
        <f t="shared" ref="D143" si="10">C143*0.27</f>
        <v>0</v>
      </c>
      <c r="E143" s="3">
        <v>0</v>
      </c>
      <c r="K143" s="3"/>
      <c r="L143" s="3"/>
    </row>
    <row r="144" spans="1:13" x14ac:dyDescent="0.2">
      <c r="A144" s="34" t="s">
        <v>195</v>
      </c>
      <c r="B144" s="39" t="s">
        <v>196</v>
      </c>
      <c r="C144" s="38">
        <v>0</v>
      </c>
      <c r="D144" s="3">
        <v>0</v>
      </c>
      <c r="E144" s="3">
        <v>0</v>
      </c>
      <c r="K144" s="3"/>
      <c r="L144" s="3"/>
    </row>
    <row r="145" spans="1:13" x14ac:dyDescent="0.2">
      <c r="A145" s="34" t="s">
        <v>198</v>
      </c>
      <c r="B145" s="39" t="s">
        <v>199</v>
      </c>
      <c r="C145" s="38">
        <v>0</v>
      </c>
      <c r="D145" s="3">
        <v>0</v>
      </c>
      <c r="E145" s="3">
        <v>0</v>
      </c>
      <c r="K145" s="3"/>
      <c r="L145" s="3"/>
    </row>
    <row r="146" spans="1:13" x14ac:dyDescent="0.2">
      <c r="A146" s="34" t="s">
        <v>200</v>
      </c>
      <c r="B146" s="39" t="s">
        <v>201</v>
      </c>
      <c r="C146" s="38">
        <v>0</v>
      </c>
      <c r="D146" s="3">
        <v>0</v>
      </c>
      <c r="E146" s="3">
        <v>0</v>
      </c>
      <c r="K146" s="3"/>
      <c r="L146" s="3"/>
    </row>
    <row r="147" spans="1:13" x14ac:dyDescent="0.2">
      <c r="B147" s="40"/>
      <c r="K147" s="3"/>
      <c r="L147" s="3"/>
    </row>
    <row r="148" spans="1:13" s="18" customFormat="1" x14ac:dyDescent="0.2">
      <c r="A148" s="41" t="s">
        <v>191</v>
      </c>
      <c r="B148" s="18" t="s">
        <v>197</v>
      </c>
      <c r="C148" s="36">
        <f>SUM(C143:C147)</f>
        <v>0</v>
      </c>
      <c r="D148" s="18">
        <f>SUM(D143:D147)</f>
        <v>0</v>
      </c>
      <c r="E148" s="18">
        <f>SUM(E143:E147)</f>
        <v>0</v>
      </c>
      <c r="K148" s="18">
        <f>SUM(K143:K147)</f>
        <v>0</v>
      </c>
      <c r="L148" s="18">
        <f>SUM(L143:L147)</f>
        <v>0</v>
      </c>
      <c r="M148" s="45"/>
    </row>
    <row r="149" spans="1:13" x14ac:dyDescent="0.2">
      <c r="A149" s="42"/>
      <c r="B149" s="17"/>
      <c r="C149" s="15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3" x14ac:dyDescent="0.2">
      <c r="A150" s="4" t="s">
        <v>155</v>
      </c>
      <c r="B150" s="9" t="s">
        <v>156</v>
      </c>
      <c r="C150" s="13">
        <v>0</v>
      </c>
      <c r="D150" s="9">
        <f>C150*0.5*0.27</f>
        <v>0</v>
      </c>
      <c r="E150" s="9"/>
      <c r="F150" s="9"/>
      <c r="G150" s="9"/>
      <c r="H150" s="9"/>
      <c r="I150" s="9"/>
      <c r="J150" s="9"/>
      <c r="K150" s="11"/>
      <c r="L150" s="11"/>
    </row>
    <row r="151" spans="1:13" x14ac:dyDescent="0.2">
      <c r="A151" s="4" t="s">
        <v>162</v>
      </c>
      <c r="B151" s="9" t="s">
        <v>173</v>
      </c>
      <c r="C151" s="13">
        <v>500000</v>
      </c>
      <c r="D151" s="9"/>
      <c r="F151" s="9">
        <v>0</v>
      </c>
      <c r="G151" s="9"/>
      <c r="H151" s="9"/>
      <c r="I151" s="9"/>
      <c r="J151" s="9"/>
      <c r="K151" s="9">
        <v>500000</v>
      </c>
      <c r="L151" s="11"/>
    </row>
    <row r="152" spans="1:13" x14ac:dyDescent="0.2">
      <c r="A152" s="4" t="s">
        <v>144</v>
      </c>
      <c r="B152" s="9" t="s">
        <v>205</v>
      </c>
      <c r="C152" s="13">
        <v>573000</v>
      </c>
      <c r="D152" s="9"/>
      <c r="F152" s="9">
        <v>0</v>
      </c>
      <c r="G152" s="9"/>
      <c r="H152" s="9"/>
      <c r="I152" s="9"/>
      <c r="J152" s="9"/>
      <c r="K152" s="9">
        <v>573000</v>
      </c>
      <c r="L152" s="11"/>
    </row>
    <row r="153" spans="1:13" x14ac:dyDescent="0.2">
      <c r="A153" s="4" t="s">
        <v>160</v>
      </c>
      <c r="B153" s="9" t="s">
        <v>145</v>
      </c>
      <c r="C153" s="13">
        <v>748000</v>
      </c>
      <c r="D153" s="9"/>
      <c r="F153" s="9">
        <v>0</v>
      </c>
      <c r="G153" s="9"/>
      <c r="H153" s="9"/>
      <c r="I153" s="9"/>
      <c r="J153" s="9"/>
      <c r="K153" s="9">
        <v>748000</v>
      </c>
      <c r="L153" s="11"/>
    </row>
    <row r="154" spans="1:13" x14ac:dyDescent="0.2">
      <c r="A154" s="4" t="s">
        <v>190</v>
      </c>
      <c r="B154" s="9" t="s">
        <v>161</v>
      </c>
      <c r="C154" s="13">
        <v>312000</v>
      </c>
      <c r="D154" s="9"/>
      <c r="F154" s="9">
        <v>0</v>
      </c>
      <c r="G154" s="9"/>
      <c r="H154" s="9"/>
      <c r="I154" s="9"/>
      <c r="J154" s="9"/>
      <c r="K154" s="9">
        <v>312000</v>
      </c>
      <c r="L154" s="11"/>
    </row>
    <row r="155" spans="1:13" x14ac:dyDescent="0.2">
      <c r="A155" s="4" t="s">
        <v>178</v>
      </c>
      <c r="B155" s="9" t="s">
        <v>165</v>
      </c>
      <c r="C155" s="13">
        <v>177000</v>
      </c>
      <c r="D155" s="9"/>
      <c r="F155" s="9">
        <v>0</v>
      </c>
      <c r="G155" s="9"/>
      <c r="H155" s="9"/>
      <c r="I155" s="9"/>
      <c r="J155" s="9"/>
      <c r="K155" s="9">
        <v>177000</v>
      </c>
      <c r="L155" s="11"/>
    </row>
    <row r="156" spans="1:13" x14ac:dyDescent="0.2">
      <c r="A156" s="4" t="s">
        <v>179</v>
      </c>
      <c r="B156" s="9" t="s">
        <v>166</v>
      </c>
      <c r="C156" s="13">
        <v>12000</v>
      </c>
      <c r="D156" s="9"/>
      <c r="F156" s="9">
        <v>0</v>
      </c>
      <c r="G156" s="9"/>
      <c r="H156" s="9"/>
      <c r="I156" s="9"/>
      <c r="J156" s="9"/>
      <c r="K156" s="9">
        <v>12000</v>
      </c>
      <c r="L156" s="11"/>
    </row>
    <row r="157" spans="1:13" x14ac:dyDescent="0.2">
      <c r="A157" s="4"/>
      <c r="B157" s="9"/>
      <c r="C157" s="10"/>
      <c r="D157" s="9"/>
      <c r="E157" s="9"/>
      <c r="F157" s="9"/>
      <c r="G157" s="9"/>
      <c r="H157" s="9"/>
      <c r="I157" s="9"/>
      <c r="J157" s="9"/>
      <c r="K157" s="11"/>
      <c r="L157" s="11"/>
    </row>
    <row r="158" spans="1:13" s="18" customFormat="1" x14ac:dyDescent="0.2">
      <c r="A158" s="16"/>
      <c r="B158" s="12" t="s">
        <v>158</v>
      </c>
      <c r="C158" s="10">
        <f>SUM(C150:C157)</f>
        <v>2322000</v>
      </c>
      <c r="D158" s="12">
        <f>SUM(D150:D157)</f>
        <v>0</v>
      </c>
      <c r="E158" s="12">
        <f>SUM(E151:E157)</f>
        <v>0</v>
      </c>
      <c r="F158" s="12">
        <f>SUM(F151:F157)</f>
        <v>0</v>
      </c>
      <c r="G158" s="12"/>
      <c r="H158" s="12"/>
      <c r="I158" s="12"/>
      <c r="J158" s="12"/>
      <c r="K158" s="17">
        <f>SUM(K150:K157)</f>
        <v>2322000</v>
      </c>
      <c r="L158" s="17"/>
      <c r="M158" s="45"/>
    </row>
    <row r="159" spans="1:13" x14ac:dyDescent="0.2">
      <c r="A159" s="4"/>
      <c r="B159" s="9"/>
      <c r="C159" s="10"/>
      <c r="D159" s="9"/>
      <c r="E159" s="9"/>
      <c r="F159" s="9"/>
      <c r="G159" s="9"/>
      <c r="H159" s="9"/>
      <c r="I159" s="9"/>
      <c r="J159" s="9"/>
      <c r="K159" s="11"/>
      <c r="L159" s="11"/>
    </row>
    <row r="160" spans="1:13" s="36" customFormat="1" x14ac:dyDescent="0.2">
      <c r="A160" s="43"/>
      <c r="B160" s="10" t="s">
        <v>171</v>
      </c>
      <c r="C160" s="10">
        <f>C115+C130+C139+C158</f>
        <v>69145000</v>
      </c>
      <c r="D160" s="10">
        <f>D158+Q153+D139+D130+D113+D98+D92+D85+D62+D55+D41+D14</f>
        <v>6260009.0000000009</v>
      </c>
      <c r="E160" s="10">
        <f>E130</f>
        <v>-7730000</v>
      </c>
      <c r="F160" s="10">
        <f>F41+F55+F62+F85+F92+F98+F113+F130+F139+F158</f>
        <v>-1043550.0000000001</v>
      </c>
      <c r="G160" s="10">
        <f>G130+G41+G55</f>
        <v>-3737000</v>
      </c>
      <c r="H160" s="10">
        <f>H130+H55+H41</f>
        <v>-416650.5</v>
      </c>
      <c r="I160" s="10">
        <f>I115</f>
        <v>-2169000</v>
      </c>
      <c r="J160" s="10">
        <f>J115</f>
        <v>-380210</v>
      </c>
      <c r="K160" s="17">
        <f>K115+K130+K139+K158</f>
        <v>55509000</v>
      </c>
      <c r="L160" s="17">
        <f>L41+L55+L62+L85+L92+L98+L113+L130+L139</f>
        <v>4799811</v>
      </c>
      <c r="M160" s="47"/>
    </row>
    <row r="161" spans="1:13" x14ac:dyDescent="0.2">
      <c r="A161" s="4"/>
      <c r="B161" s="9"/>
      <c r="C161" s="10"/>
      <c r="D161" s="9"/>
      <c r="E161" s="9"/>
      <c r="F161" s="9"/>
      <c r="G161" s="9"/>
      <c r="H161" s="9"/>
      <c r="I161" s="9"/>
      <c r="J161" s="9"/>
      <c r="K161" s="11"/>
      <c r="L161" s="11"/>
      <c r="M161" s="48"/>
    </row>
    <row r="162" spans="1:13" x14ac:dyDescent="0.2">
      <c r="A162" s="4"/>
      <c r="B162" s="9"/>
      <c r="C162" s="10"/>
      <c r="D162" s="9"/>
      <c r="E162" s="9"/>
      <c r="F162" s="9"/>
      <c r="G162" s="9"/>
      <c r="H162" s="9"/>
      <c r="I162" s="9"/>
      <c r="J162" s="9"/>
      <c r="K162" s="11"/>
      <c r="L162" s="11"/>
      <c r="M162" s="48"/>
    </row>
    <row r="163" spans="1:13" x14ac:dyDescent="0.2">
      <c r="A163" s="4"/>
      <c r="B163" s="9"/>
      <c r="C163" s="10"/>
      <c r="D163" s="9"/>
      <c r="E163" s="9"/>
      <c r="F163" s="9"/>
      <c r="G163" s="9"/>
      <c r="H163" s="9"/>
      <c r="I163" s="9"/>
      <c r="J163" s="9"/>
      <c r="K163" s="11"/>
      <c r="L163" s="11"/>
      <c r="M163" s="48"/>
    </row>
    <row r="164" spans="1:13" s="18" customFormat="1" x14ac:dyDescent="0.2">
      <c r="A164" s="16"/>
      <c r="B164" s="12"/>
      <c r="C164" s="10"/>
      <c r="D164" s="12"/>
      <c r="E164" s="12"/>
      <c r="F164" s="12"/>
      <c r="G164" s="12"/>
      <c r="H164" s="12"/>
      <c r="I164" s="12"/>
      <c r="J164" s="12"/>
      <c r="K164" s="17"/>
      <c r="L164" s="17"/>
      <c r="M164" s="49"/>
    </row>
    <row r="165" spans="1:13" x14ac:dyDescent="0.2">
      <c r="A165" s="4"/>
      <c r="B165" s="9"/>
      <c r="C165" s="10"/>
      <c r="D165" s="9"/>
      <c r="E165" s="9"/>
      <c r="F165" s="9"/>
      <c r="G165" s="9"/>
      <c r="H165" s="9"/>
      <c r="I165" s="9"/>
      <c r="J165" s="9"/>
      <c r="K165" s="11"/>
      <c r="L165" s="11"/>
      <c r="M165" s="48"/>
    </row>
    <row r="166" spans="1:13" x14ac:dyDescent="0.2">
      <c r="A166" s="4"/>
      <c r="B166" s="9"/>
      <c r="C166" s="10"/>
      <c r="D166" s="9"/>
      <c r="E166" s="9"/>
      <c r="F166" s="9"/>
      <c r="G166" s="9"/>
      <c r="H166" s="9"/>
      <c r="I166" s="9"/>
      <c r="J166" s="9"/>
      <c r="K166" s="11"/>
      <c r="L166" s="11"/>
      <c r="M166" s="48"/>
    </row>
    <row r="167" spans="1:13" x14ac:dyDescent="0.2">
      <c r="A167" s="4"/>
      <c r="B167" s="9"/>
      <c r="C167" s="10"/>
      <c r="D167" s="9"/>
      <c r="E167" s="9"/>
      <c r="F167" s="9"/>
      <c r="G167" s="9"/>
      <c r="H167" s="9"/>
      <c r="I167" s="9"/>
      <c r="J167" s="9"/>
      <c r="K167" s="11"/>
      <c r="L167" s="11"/>
      <c r="M167" s="48"/>
    </row>
    <row r="168" spans="1:13" x14ac:dyDescent="0.2">
      <c r="A168" s="4"/>
      <c r="B168" s="9"/>
      <c r="C168" s="10"/>
      <c r="D168" s="9"/>
      <c r="E168" s="9"/>
      <c r="F168" s="9"/>
      <c r="G168" s="9"/>
      <c r="H168" s="9"/>
      <c r="I168" s="9"/>
      <c r="J168" s="9"/>
      <c r="K168" s="11"/>
      <c r="L168" s="11"/>
      <c r="M168" s="48"/>
    </row>
    <row r="169" spans="1:13" x14ac:dyDescent="0.2">
      <c r="A169" s="4"/>
      <c r="B169" s="9"/>
      <c r="C169" s="10"/>
      <c r="D169" s="9"/>
      <c r="E169" s="9"/>
      <c r="F169" s="9"/>
      <c r="G169" s="9"/>
      <c r="H169" s="9"/>
      <c r="I169" s="9"/>
      <c r="J169" s="9"/>
      <c r="K169" s="11"/>
      <c r="L169" s="11"/>
      <c r="M169" s="48"/>
    </row>
  </sheetData>
  <mergeCells count="4">
    <mergeCell ref="C2:D2"/>
    <mergeCell ref="K2:L2"/>
    <mergeCell ref="C1:L1"/>
    <mergeCell ref="E2:J2"/>
  </mergeCells>
  <printOptions gridLines="1"/>
  <pageMargins left="0.70866141732283472" right="0.55118110236220474" top="0.94488188976377963" bottom="0.55118110236220474" header="0.31496062992125984" footer="0.31496062992125984"/>
  <pageSetup paperSize="9" orientation="landscape" r:id="rId1"/>
  <headerFooter>
    <oddHeader>&amp;C&amp;"-,Félkövér"Marketing Kft. 2022. évi üzleti tervének II. módosítása
&amp;R1. A számú melléklet
Adatok forintban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Aljegyző</cp:lastModifiedBy>
  <cp:lastPrinted>2022-08-25T10:23:33Z</cp:lastPrinted>
  <dcterms:created xsi:type="dcterms:W3CDTF">2019-03-25T21:37:27Z</dcterms:created>
  <dcterms:modified xsi:type="dcterms:W3CDTF">2022-08-26T14:23:23Z</dcterms:modified>
</cp:coreProperties>
</file>