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2\2022.09.19 testületi ülésre\"/>
    </mc:Choice>
  </mc:AlternateContent>
  <xr:revisionPtr revIDLastSave="0" documentId="13_ncr:1_{224B1660-E5FD-4FEA-AF4E-61B2DA0F0E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Titles" localSheetId="0">Munka1!$1:$4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1" i="1" l="1"/>
  <c r="H161" i="1"/>
  <c r="H159" i="1"/>
  <c r="J159" i="1"/>
  <c r="J149" i="1"/>
  <c r="H149" i="1"/>
  <c r="F149" i="1"/>
  <c r="J140" i="1"/>
  <c r="H140" i="1"/>
  <c r="J136" i="1"/>
  <c r="J137" i="1"/>
  <c r="J135" i="1"/>
  <c r="H136" i="1"/>
  <c r="H137" i="1"/>
  <c r="H135" i="1"/>
  <c r="F136" i="1"/>
  <c r="F137" i="1"/>
  <c r="F135" i="1"/>
  <c r="J118" i="1"/>
  <c r="J120" i="1"/>
  <c r="J119" i="1"/>
  <c r="I116" i="1"/>
  <c r="J114" i="1"/>
  <c r="H114" i="1"/>
  <c r="J112" i="1"/>
  <c r="H112" i="1"/>
  <c r="F112" i="1"/>
  <c r="J107" i="1"/>
  <c r="H107" i="1"/>
  <c r="F107" i="1"/>
  <c r="J99" i="1"/>
  <c r="H99" i="1"/>
  <c r="H120" i="1" s="1"/>
  <c r="J97" i="1"/>
  <c r="H97" i="1"/>
  <c r="F97" i="1"/>
  <c r="J93" i="1"/>
  <c r="H93" i="1"/>
  <c r="J90" i="1"/>
  <c r="H90" i="1"/>
  <c r="F90" i="1"/>
  <c r="J86" i="1"/>
  <c r="H86" i="1"/>
  <c r="F86" i="1"/>
  <c r="J62" i="1"/>
  <c r="H62" i="1"/>
  <c r="J59" i="1"/>
  <c r="J60" i="1"/>
  <c r="H60" i="1"/>
  <c r="H59" i="1"/>
  <c r="F60" i="1"/>
  <c r="F59" i="1"/>
  <c r="J55" i="1"/>
  <c r="J46" i="1"/>
  <c r="J47" i="1"/>
  <c r="J48" i="1"/>
  <c r="J49" i="1"/>
  <c r="J50" i="1"/>
  <c r="J51" i="1"/>
  <c r="J52" i="1"/>
  <c r="J53" i="1"/>
  <c r="J45" i="1"/>
  <c r="H46" i="1"/>
  <c r="H47" i="1"/>
  <c r="H48" i="1"/>
  <c r="H49" i="1"/>
  <c r="H50" i="1"/>
  <c r="H51" i="1"/>
  <c r="H52" i="1"/>
  <c r="H53" i="1"/>
  <c r="H45" i="1"/>
  <c r="F46" i="1"/>
  <c r="F47" i="1"/>
  <c r="F48" i="1"/>
  <c r="F49" i="1"/>
  <c r="F50" i="1"/>
  <c r="F51" i="1"/>
  <c r="F52" i="1"/>
  <c r="F53" i="1"/>
  <c r="F45" i="1"/>
  <c r="J41" i="1"/>
  <c r="J31" i="1"/>
  <c r="J32" i="1"/>
  <c r="J33" i="1"/>
  <c r="J34" i="1"/>
  <c r="J35" i="1"/>
  <c r="J36" i="1"/>
  <c r="J37" i="1"/>
  <c r="J38" i="1"/>
  <c r="J39" i="1"/>
  <c r="J30" i="1"/>
  <c r="H31" i="1"/>
  <c r="H32" i="1"/>
  <c r="H33" i="1"/>
  <c r="H34" i="1"/>
  <c r="H35" i="1"/>
  <c r="H36" i="1"/>
  <c r="H37" i="1"/>
  <c r="H38" i="1"/>
  <c r="H39" i="1"/>
  <c r="H30" i="1"/>
  <c r="F31" i="1"/>
  <c r="F32" i="1"/>
  <c r="F33" i="1"/>
  <c r="F34" i="1"/>
  <c r="F35" i="1"/>
  <c r="F36" i="1"/>
  <c r="F37" i="1"/>
  <c r="F38" i="1"/>
  <c r="F39" i="1"/>
  <c r="F30" i="1"/>
  <c r="I159" i="1"/>
  <c r="I149" i="1"/>
  <c r="I140" i="1"/>
  <c r="I131" i="1"/>
  <c r="I114" i="1"/>
  <c r="I99" i="1"/>
  <c r="I120" i="1" s="1"/>
  <c r="I93" i="1"/>
  <c r="I86" i="1"/>
  <c r="I62" i="1"/>
  <c r="I55" i="1"/>
  <c r="I119" i="1" s="1"/>
  <c r="I41" i="1"/>
  <c r="I26" i="1"/>
  <c r="I21" i="1"/>
  <c r="I14" i="1"/>
  <c r="I118" i="1" s="1"/>
  <c r="G159" i="1"/>
  <c r="G149" i="1"/>
  <c r="G140" i="1"/>
  <c r="G114" i="1"/>
  <c r="G99" i="1"/>
  <c r="G93" i="1"/>
  <c r="G86" i="1"/>
  <c r="G62" i="1"/>
  <c r="G26" i="1"/>
  <c r="G21" i="1"/>
  <c r="G14" i="1"/>
  <c r="J116" i="1" l="1"/>
  <c r="I161" i="1"/>
  <c r="G120" i="1"/>
  <c r="G55" i="1"/>
  <c r="G119" i="1" s="1"/>
  <c r="H131" i="1" l="1"/>
  <c r="G131" i="1"/>
  <c r="G161" i="1" s="1"/>
  <c r="G41" i="1"/>
  <c r="G118" i="1" s="1"/>
  <c r="G116" i="1" s="1"/>
  <c r="H41" i="1" l="1"/>
  <c r="H118" i="1" s="1"/>
  <c r="H55" i="1"/>
  <c r="H119" i="1" s="1"/>
  <c r="F127" i="1"/>
  <c r="F131" i="1" s="1"/>
  <c r="F159" i="1"/>
  <c r="F114" i="1"/>
  <c r="F99" i="1"/>
  <c r="F120" i="1" s="1"/>
  <c r="F93" i="1"/>
  <c r="F62" i="1"/>
  <c r="E131" i="1"/>
  <c r="E159" i="1"/>
  <c r="E149" i="1"/>
  <c r="E140" i="1"/>
  <c r="E114" i="1"/>
  <c r="E99" i="1"/>
  <c r="E120" i="1" s="1"/>
  <c r="E93" i="1"/>
  <c r="E86" i="1"/>
  <c r="E62" i="1"/>
  <c r="E55" i="1"/>
  <c r="E119" i="1" s="1"/>
  <c r="E41" i="1"/>
  <c r="E26" i="1"/>
  <c r="E21" i="1"/>
  <c r="E14" i="1"/>
  <c r="D90" i="1"/>
  <c r="C131" i="1"/>
  <c r="D129" i="1"/>
  <c r="H116" i="1" l="1"/>
  <c r="E161" i="1"/>
  <c r="E118" i="1"/>
  <c r="E116" i="1" s="1"/>
  <c r="F41" i="1"/>
  <c r="F118" i="1" s="1"/>
  <c r="F55" i="1"/>
  <c r="F119" i="1" s="1"/>
  <c r="F140" i="1"/>
  <c r="C14" i="1"/>
  <c r="F116" i="1" l="1"/>
  <c r="F161" i="1"/>
  <c r="C149" i="1"/>
  <c r="D144" i="1"/>
  <c r="D151" i="1"/>
  <c r="D159" i="1" s="1"/>
  <c r="C159" i="1"/>
  <c r="D31" i="1"/>
  <c r="D32" i="1"/>
  <c r="D33" i="1"/>
  <c r="D34" i="1"/>
  <c r="D35" i="1"/>
  <c r="D36" i="1"/>
  <c r="D37" i="1"/>
  <c r="D38" i="1"/>
  <c r="D39" i="1"/>
  <c r="D40" i="1"/>
  <c r="D30" i="1"/>
  <c r="D112" i="1"/>
  <c r="D46" i="1"/>
  <c r="D47" i="1"/>
  <c r="D48" i="1"/>
  <c r="D49" i="1"/>
  <c r="D50" i="1"/>
  <c r="D51" i="1"/>
  <c r="D52" i="1"/>
  <c r="D53" i="1"/>
  <c r="D97" i="1"/>
  <c r="D149" i="1" l="1"/>
  <c r="D41" i="1"/>
  <c r="D45" i="1" l="1"/>
  <c r="D60" i="1"/>
  <c r="D59" i="1"/>
  <c r="D99" i="1"/>
  <c r="D120" i="1" s="1"/>
  <c r="D107" i="1"/>
  <c r="D126" i="1"/>
  <c r="D127" i="1"/>
  <c r="D128" i="1"/>
  <c r="D125" i="1"/>
  <c r="D136" i="1"/>
  <c r="D137" i="1"/>
  <c r="D135" i="1"/>
  <c r="D93" i="1" l="1"/>
  <c r="D114" i="1"/>
  <c r="D62" i="1"/>
  <c r="D131" i="1"/>
  <c r="D140" i="1"/>
  <c r="D55" i="1"/>
  <c r="D119" i="1" s="1"/>
  <c r="C140" i="1"/>
  <c r="C114" i="1"/>
  <c r="C99" i="1"/>
  <c r="C93" i="1"/>
  <c r="C86" i="1"/>
  <c r="C62" i="1"/>
  <c r="C55" i="1"/>
  <c r="C41" i="1"/>
  <c r="C26" i="1"/>
  <c r="C21" i="1"/>
  <c r="C118" i="1" l="1"/>
  <c r="D86" i="1"/>
  <c r="D161" i="1" s="1"/>
  <c r="C119" i="1"/>
  <c r="C120" i="1"/>
  <c r="D118" i="1" l="1"/>
  <c r="D116" i="1" s="1"/>
  <c r="C116" i="1"/>
  <c r="C161" i="1" s="1"/>
</calcChain>
</file>

<file path=xl/sharedStrings.xml><?xml version="1.0" encoding="utf-8"?>
<sst xmlns="http://schemas.openxmlformats.org/spreadsheetml/2006/main" count="227" uniqueCount="218">
  <si>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</si>
  <si>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</si>
  <si>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</si>
  <si>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</si>
  <si>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</si>
  <si>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</si>
  <si>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</si>
  <si>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</si>
  <si>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Te szedd! Város takarítás</t>
  </si>
  <si>
    <t>Városi Majális</t>
  </si>
  <si>
    <t>Városi Triatlon</t>
  </si>
  <si>
    <t>Városi Gyerek Nap</t>
  </si>
  <si>
    <t>Pedagógus Nap</t>
  </si>
  <si>
    <t>Pünkösdi Fesztivál</t>
  </si>
  <si>
    <t>Szent István ünnep</t>
  </si>
  <si>
    <t>Idősek Világnapja</t>
  </si>
  <si>
    <t>Ádventi forgatag</t>
  </si>
  <si>
    <t>Fiatalok a városért</t>
  </si>
  <si>
    <t>70 éven felüliek karácsonyváró</t>
  </si>
  <si>
    <t>Közművelődés összesen:</t>
  </si>
  <si>
    <t>.1000</t>
  </si>
  <si>
    <t>Vállalkozás Önkormányzattal</t>
  </si>
  <si>
    <t>Rendezvények</t>
  </si>
  <si>
    <t>.1001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</si>
  <si>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</si>
  <si>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</si>
  <si>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</si>
  <si>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</si>
  <si>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</si>
  <si>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</si>
  <si>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</si>
  <si>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</si>
  <si>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</si>
  <si>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</si>
  <si>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</si>
  <si>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</si>
  <si>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</si>
  <si>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</si>
  <si>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</si>
  <si>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</si>
  <si>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</si>
  <si>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</si>
  <si>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</si>
  <si>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</si>
  <si>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</si>
  <si>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</si>
  <si>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</si>
  <si>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</si>
  <si>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</si>
  <si>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</si>
  <si>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</si>
  <si>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</si>
  <si>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</si>
  <si>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</si>
  <si>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</si>
  <si>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</si>
  <si>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</si>
  <si>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</si>
  <si>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</si>
  <si>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</si>
  <si>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</si>
  <si>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</si>
  <si>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</si>
  <si>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</si>
  <si>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</si>
  <si>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</si>
  <si>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</si>
  <si>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</si>
  <si>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</si>
  <si>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</si>
  <si>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</si>
  <si>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</si>
  <si>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</si>
  <si>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</si>
  <si>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</si>
  <si>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</si>
  <si>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</si>
  <si>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</si>
  <si>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</si>
  <si>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</si>
  <si>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</si>
  <si>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</si>
  <si>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</si>
  <si>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</si>
  <si>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</si>
  <si>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</si>
  <si>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</si>
  <si>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</si>
  <si>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</si>
  <si>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</si>
  <si>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</si>
  <si>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</si>
  <si>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</si>
  <si>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</si>
  <si>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</si>
  <si>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</si>
  <si>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</si>
  <si>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</si>
  <si>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</si>
  <si>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</si>
  <si>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</si>
  <si>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</si>
  <si>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</si>
  <si>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</si>
  <si>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</si>
  <si>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</si>
  <si>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</si>
  <si>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</si>
  <si>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</si>
  <si>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</si>
  <si>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</si>
  <si>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</si>
  <si>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</si>
  <si>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</si>
  <si>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</si>
  <si>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.0040</t>
  </si>
  <si>
    <t>.0041</t>
  </si>
  <si>
    <t>.0042</t>
  </si>
  <si>
    <t>.0044</t>
  </si>
  <si>
    <t>.0045</t>
  </si>
  <si>
    <t>.0046</t>
  </si>
  <si>
    <t>.0048</t>
  </si>
  <si>
    <t>.0049</t>
  </si>
  <si>
    <t>.0051</t>
  </si>
  <si>
    <t>.0052</t>
  </si>
  <si>
    <t>.0053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</si>
  <si>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</si>
  <si>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</si>
  <si>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</si>
  <si>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</si>
  <si>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</si>
  <si>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</si>
  <si>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</si>
  <si>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</si>
  <si>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</si>
  <si>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</si>
  <si>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</si>
  <si>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</si>
  <si>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</si>
  <si>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</si>
  <si>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</si>
  <si>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</si>
  <si>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.0067</t>
  </si>
  <si>
    <t>TIP egyéb üzemeltetés</t>
  </si>
  <si>
    <t>.9001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</si>
  <si>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</si>
  <si>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</si>
  <si>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</si>
  <si>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</si>
  <si>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</si>
  <si>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</si>
  <si>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</si>
  <si>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</si>
  <si>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</si>
  <si>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</si>
  <si>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</si>
  <si>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</si>
  <si>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</si>
  <si>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Egyéb összesen:</t>
  </si>
  <si>
    <t>Áfa</t>
  </si>
  <si>
    <t>.9002</t>
  </si>
  <si>
    <t>Repi szja+szocho</t>
  </si>
  <si>
    <t>.9000</t>
  </si>
  <si>
    <t>.0005</t>
  </si>
  <si>
    <t>Eredmény</t>
  </si>
  <si>
    <t>Társasági adó</t>
  </si>
  <si>
    <t>Helyi iparűzési adó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</si>
  <si>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</si>
  <si>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</si>
  <si>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</si>
  <si>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</si>
  <si>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</si>
  <si>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</si>
  <si>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Előre nem látható költségek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</si>
  <si>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</si>
  <si>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</si>
  <si>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</si>
  <si>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.0069</t>
  </si>
  <si>
    <t>.0070</t>
  </si>
  <si>
    <t>V. Bátaszéki Bornapok</t>
  </si>
  <si>
    <t>.8002</t>
  </si>
  <si>
    <t>.8001</t>
  </si>
  <si>
    <t>.0010/A</t>
  </si>
  <si>
    <t>Üzleti terv 2022</t>
  </si>
  <si>
    <t>Kulturális rendezvények</t>
  </si>
  <si>
    <t>pályázatból valósul meg</t>
  </si>
  <si>
    <t>Szaktanácsadói díj</t>
  </si>
  <si>
    <t>Város napja+Múzeumok éjszakája</t>
  </si>
  <si>
    <t>.0071</t>
  </si>
  <si>
    <t>Nyárköszöntő est(ek)</t>
  </si>
  <si>
    <t>.0072</t>
  </si>
  <si>
    <t>Kiállítások, foglalkozások</t>
  </si>
  <si>
    <t>.9003</t>
  </si>
  <si>
    <t>.5000</t>
  </si>
  <si>
    <t>TOP pályázatok-megbízási díjak</t>
  </si>
  <si>
    <t>.5004</t>
  </si>
  <si>
    <t>Alsónána csapadékvíz elvezetés</t>
  </si>
  <si>
    <t>.5013</t>
  </si>
  <si>
    <t>Klímariadó</t>
  </si>
  <si>
    <t>TOP pályázatok összesen:</t>
  </si>
  <si>
    <t>.5015</t>
  </si>
  <si>
    <t>Gyékényes projektmm</t>
  </si>
  <si>
    <t>.5016</t>
  </si>
  <si>
    <t>K.D.ált.isk B,C ép. Energ.kor</t>
  </si>
  <si>
    <t>.0002</t>
  </si>
  <si>
    <t>Közművelődés önkormányzat</t>
  </si>
  <si>
    <t>Nyárköszöntő estek</t>
  </si>
  <si>
    <t>TIP készlet érték változás, ELÁBÉ</t>
  </si>
  <si>
    <t>Városdekorációs beszerzések</t>
  </si>
  <si>
    <t>Eredeti</t>
  </si>
  <si>
    <t xml:space="preserve">Összege </t>
  </si>
  <si>
    <t>150 E Ft/hó br kis kult rend</t>
  </si>
  <si>
    <t>Összeg</t>
  </si>
  <si>
    <t>Módosítások</t>
  </si>
  <si>
    <t>Javaslat 1</t>
  </si>
  <si>
    <t>Javaslat 2</t>
  </si>
  <si>
    <t>.0073</t>
  </si>
  <si>
    <t>Szüreti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</si>
</sst>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  <xf numFmtId="3" fontId="0" fillId="2" borderId="0" xfId="0" applyNumberFormat="1" applyFill="1"/>
    <xf numFmtId="3" fontId="0" fillId="9" borderId="0" xfId="0" applyNumberFormat="1" applyFill="1"/>
    <xf numFmtId="3" fontId="0" fillId="10" borderId="0" xfId="0" applyNumberFormat="1" applyFill="1"/>
    <xf numFmtId="3" fontId="0" fillId="12" borderId="0" xfId="0" applyNumberFormat="1" applyFill="1"/>
    <xf numFmtId="3" fontId="1" fillId="13" borderId="0" xfId="0" applyNumberFormat="1" applyFont="1" applyFill="1"/>
    <xf numFmtId="3" fontId="0" fillId="11" borderId="0" xfId="0" applyNumberFormat="1" applyFill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0" fillId="13" borderId="0" xfId="0" applyNumberFormat="1" applyFill="1" applyAlignment="1">
      <alignment horizontal="center"/>
    </xf>
    <xf numFmtId="3" fontId="0" fillId="13" borderId="0" xfId="0" applyNumberFormat="1" applyFill="1"/>
    <xf numFmtId="3" fontId="0" fillId="13" borderId="0" xfId="0" applyNumberFormat="1" applyFill="1" applyAlignment="1">
      <alignment horizontal="left"/>
    </xf>
    <xf numFmtId="3" fontId="2" fillId="13" borderId="0" xfId="0" applyNumberFormat="1" applyFont="1" applyFill="1"/>
    <xf numFmtId="3" fontId="0" fillId="14" borderId="0" xfId="0" applyNumberFormat="1" applyFill="1"/>
    <xf numFmtId="3" fontId="0" fillId="15" borderId="0" xfId="0" applyNumberFormat="1" applyFill="1" applyAlignment="1">
      <alignment horizontal="left" vertical="center"/>
    </xf>
    <xf numFmtId="3" fontId="7" fillId="15" borderId="0" xfId="0" applyNumberFormat="1" applyFont="1" applyFill="1"/>
    <xf numFmtId="3" fontId="7" fillId="0" borderId="0" xfId="0" applyNumberFormat="1" applyFont="1"/>
    <xf numFmtId="3" fontId="1" fillId="13" borderId="0" xfId="0" applyNumberFormat="1" applyFont="1" applyFill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5"/>
  <sheetViews>
    <sheetView tabSelected="1" workbookViewId="0">
      <pane ySplit="3" topLeftCell="A154" activePane="bottomLeft" state="frozen"/>
      <selection pane="bottomLeft" activeCell="J162" sqref="J162"/>
    </sheetView>
  </sheetViews>
  <sheetFormatPr defaultColWidth="8.88671875" defaultRowHeight="14.4" x14ac:dyDescent="0.3"/>
  <cols>
    <col min="1" max="1" width="5.5546875" style="22" bestFit="1" customWidth="1"/>
    <col min="2" max="2" width="32.109375" style="1" customWidth="1"/>
    <col min="3" max="3" width="10.44140625" style="16" bestFit="1" customWidth="1"/>
    <col min="4" max="4" width="9.5546875" style="1" bestFit="1" customWidth="1"/>
    <col min="5" max="5" width="10.5546875" style="1" bestFit="1" customWidth="1"/>
    <col min="6" max="6" width="9.6640625" style="1" customWidth="1"/>
    <col min="7" max="7" width="10.33203125" style="1" customWidth="1"/>
    <col min="8" max="8" width="9" style="1" customWidth="1"/>
    <col min="9" max="9" width="10.5546875" style="1" bestFit="1" customWidth="1"/>
    <col min="10" max="10" width="9" style="1" customWidth="1"/>
    <col min="11" max="11" width="15.21875" style="30" customWidth="1"/>
    <col min="12" max="16384" width="8.88671875" style="1"/>
  </cols>
  <sheetData>
    <row r="1" spans="1:11" x14ac:dyDescent="0.3">
      <c r="A1" s="21"/>
      <c r="B1" s="16"/>
      <c r="C1" s="33" t="s">
        <v>183</v>
      </c>
      <c r="D1" s="33"/>
      <c r="E1" s="33"/>
      <c r="F1" s="33"/>
      <c r="G1" s="33"/>
      <c r="H1" s="33"/>
      <c r="I1" s="33"/>
      <c r="J1" s="33"/>
      <c r="K1" s="30" t="s">
        <v>176</v>
      </c>
    </row>
    <row r="2" spans="1:11" x14ac:dyDescent="0.3">
      <c r="A2" s="21"/>
      <c r="B2" s="16"/>
      <c r="C2" s="33" t="s">
        <v>209</v>
      </c>
      <c r="D2" s="33"/>
      <c r="E2" s="33" t="s">
        <v>213</v>
      </c>
      <c r="F2" s="33"/>
      <c r="G2" s="33" t="s">
        <v>214</v>
      </c>
      <c r="H2" s="33"/>
      <c r="I2" s="33" t="s">
        <v>215</v>
      </c>
      <c r="J2" s="33"/>
    </row>
    <row r="3" spans="1:11" x14ac:dyDescent="0.3">
      <c r="A3" s="22" t="s">
        <v>0</v>
      </c>
      <c r="B3" s="3" t="s">
        <v>1</v>
      </c>
      <c r="C3" s="17" t="s">
        <v>2</v>
      </c>
      <c r="D3" s="3" t="s">
        <v>159</v>
      </c>
      <c r="E3" s="17" t="s">
        <v>2</v>
      </c>
      <c r="F3" s="3" t="s">
        <v>159</v>
      </c>
      <c r="G3" s="17" t="s">
        <v>210</v>
      </c>
      <c r="H3" s="3" t="s">
        <v>159</v>
      </c>
      <c r="I3" s="17" t="s">
        <v>212</v>
      </c>
      <c r="J3" s="3" t="s">
        <v>159</v>
      </c>
    </row>
    <row r="5" spans="1:11" x14ac:dyDescent="0.3">
      <c r="B5" s="2" t="s">
        <v>150</v>
      </c>
    </row>
    <row r="6" spans="1:11" x14ac:dyDescent="0.3">
      <c r="A6" s="22" t="s">
        <v>204</v>
      </c>
      <c r="B6" s="1" t="s">
        <v>205</v>
      </c>
      <c r="C6" s="1"/>
    </row>
    <row r="7" spans="1:11" x14ac:dyDescent="0.3">
      <c r="A7" s="22" t="s">
        <v>169</v>
      </c>
      <c r="B7" s="1" t="s">
        <v>164</v>
      </c>
      <c r="C7" s="19">
        <v>225000</v>
      </c>
      <c r="E7" s="1">
        <v>225000</v>
      </c>
      <c r="G7" s="1">
        <v>225000</v>
      </c>
      <c r="I7" s="1">
        <v>225000</v>
      </c>
    </row>
    <row r="8" spans="1:11" x14ac:dyDescent="0.3">
      <c r="A8" s="22" t="s">
        <v>163</v>
      </c>
      <c r="B8" s="1" t="s">
        <v>174</v>
      </c>
      <c r="C8" s="19">
        <v>0</v>
      </c>
    </row>
    <row r="9" spans="1:11" x14ac:dyDescent="0.3">
      <c r="A9" s="22" t="s">
        <v>167</v>
      </c>
      <c r="B9" s="1" t="s">
        <v>172</v>
      </c>
      <c r="C9" s="19">
        <v>284000</v>
      </c>
      <c r="E9" s="1">
        <v>284000</v>
      </c>
      <c r="G9" s="1">
        <v>284000</v>
      </c>
      <c r="I9" s="1">
        <v>284000</v>
      </c>
    </row>
    <row r="10" spans="1:11" x14ac:dyDescent="0.3">
      <c r="A10" s="22" t="s">
        <v>146</v>
      </c>
      <c r="B10" s="1" t="s">
        <v>168</v>
      </c>
      <c r="C10" s="19"/>
    </row>
    <row r="11" spans="1:11" x14ac:dyDescent="0.3">
      <c r="A11" s="22" t="s">
        <v>147</v>
      </c>
      <c r="B11" s="1" t="s">
        <v>170</v>
      </c>
      <c r="C11" s="19"/>
    </row>
    <row r="12" spans="1:11" x14ac:dyDescent="0.3">
      <c r="A12" s="22" t="s">
        <v>148</v>
      </c>
      <c r="B12" s="1" t="s">
        <v>149</v>
      </c>
      <c r="C12" s="19">
        <v>813000</v>
      </c>
      <c r="E12" s="1">
        <v>813000</v>
      </c>
      <c r="G12" s="1">
        <v>813000</v>
      </c>
      <c r="I12" s="1">
        <v>813000</v>
      </c>
    </row>
    <row r="14" spans="1:11" s="2" customFormat="1" x14ac:dyDescent="0.3">
      <c r="A14" s="14"/>
      <c r="B14" s="2" t="s">
        <v>153</v>
      </c>
      <c r="C14" s="16">
        <f>SUM(C6:C13)</f>
        <v>1322000</v>
      </c>
      <c r="D14" s="1">
        <v>0</v>
      </c>
      <c r="E14" s="2">
        <f>SUM(E7:E13)</f>
        <v>1322000</v>
      </c>
      <c r="F14" s="1"/>
      <c r="G14" s="2">
        <f>SUM(G6:G13)</f>
        <v>1322000</v>
      </c>
      <c r="H14" s="1"/>
      <c r="I14" s="2">
        <f>SUM(I7:I13)</f>
        <v>1322000</v>
      </c>
      <c r="J14" s="1"/>
      <c r="K14" s="31"/>
    </row>
    <row r="16" spans="1:11" x14ac:dyDescent="0.3">
      <c r="B16" s="2" t="s">
        <v>33</v>
      </c>
    </row>
    <row r="17" spans="1:11" x14ac:dyDescent="0.3">
      <c r="A17" s="22" t="s">
        <v>32</v>
      </c>
      <c r="B17" s="4" t="s">
        <v>33</v>
      </c>
      <c r="C17" s="20">
        <v>21443000</v>
      </c>
      <c r="E17" s="1">
        <v>21443000</v>
      </c>
      <c r="G17" s="1">
        <v>21443000</v>
      </c>
      <c r="I17" s="1">
        <v>19324000</v>
      </c>
    </row>
    <row r="18" spans="1:11" x14ac:dyDescent="0.3">
      <c r="A18" s="22" t="s">
        <v>34</v>
      </c>
      <c r="B18" s="4" t="s">
        <v>61</v>
      </c>
      <c r="C18" s="19">
        <v>2788000</v>
      </c>
      <c r="E18" s="1">
        <v>2788000</v>
      </c>
      <c r="G18" s="1">
        <v>2788000</v>
      </c>
      <c r="I18" s="1">
        <v>2512000</v>
      </c>
    </row>
    <row r="19" spans="1:11" x14ac:dyDescent="0.3">
      <c r="A19" s="22" t="s">
        <v>182</v>
      </c>
      <c r="B19" s="1" t="s">
        <v>157</v>
      </c>
      <c r="C19" s="19">
        <v>209000</v>
      </c>
      <c r="E19" s="1">
        <v>209000</v>
      </c>
      <c r="G19" s="1">
        <v>209000</v>
      </c>
      <c r="I19" s="1">
        <v>50000</v>
      </c>
    </row>
    <row r="21" spans="1:11" s="2" customFormat="1" x14ac:dyDescent="0.3">
      <c r="A21" s="14"/>
      <c r="B21" s="2" t="s">
        <v>98</v>
      </c>
      <c r="C21" s="16">
        <f>SUM(C17:C19)</f>
        <v>24440000</v>
      </c>
      <c r="D21" s="2">
        <v>0</v>
      </c>
      <c r="E21" s="2">
        <f>SUM(E17:E20)</f>
        <v>24440000</v>
      </c>
      <c r="G21" s="2">
        <f>SUM(G17:G20)</f>
        <v>24440000</v>
      </c>
      <c r="I21" s="2">
        <f>SUM(I17:I20)</f>
        <v>21886000</v>
      </c>
      <c r="K21" s="31"/>
    </row>
    <row r="23" spans="1:11" x14ac:dyDescent="0.3">
      <c r="A23" s="22" t="s">
        <v>35</v>
      </c>
      <c r="B23" s="5" t="s">
        <v>96</v>
      </c>
    </row>
    <row r="24" spans="1:11" x14ac:dyDescent="0.3">
      <c r="A24" s="22" t="s">
        <v>36</v>
      </c>
      <c r="B24" s="5" t="s">
        <v>62</v>
      </c>
      <c r="C24" s="19">
        <v>620000</v>
      </c>
      <c r="E24" s="1">
        <v>620000</v>
      </c>
      <c r="G24" s="1">
        <v>620000</v>
      </c>
      <c r="I24" s="1">
        <v>620000</v>
      </c>
    </row>
    <row r="26" spans="1:11" s="2" customFormat="1" x14ac:dyDescent="0.3">
      <c r="A26" s="14"/>
      <c r="B26" s="2" t="s">
        <v>99</v>
      </c>
      <c r="C26" s="16">
        <f>SUM(C23:C25)</f>
        <v>620000</v>
      </c>
      <c r="D26" s="2">
        <v>0</v>
      </c>
      <c r="E26" s="2">
        <f>SUM(E24:E25)</f>
        <v>620000</v>
      </c>
      <c r="G26" s="2">
        <f>SUM(G24:G25)</f>
        <v>620000</v>
      </c>
      <c r="I26" s="2">
        <f>SUM(I24:I25)</f>
        <v>620000</v>
      </c>
      <c r="K26" s="31"/>
    </row>
    <row r="27" spans="1:11" x14ac:dyDescent="0.3">
      <c r="B27" s="2"/>
      <c r="D27" s="2"/>
      <c r="E27" s="2"/>
      <c r="F27" s="2"/>
      <c r="G27" s="2"/>
      <c r="H27" s="2"/>
      <c r="I27" s="2"/>
      <c r="J27" s="2"/>
    </row>
    <row r="28" spans="1:11" x14ac:dyDescent="0.3">
      <c r="B28" s="2" t="s">
        <v>58</v>
      </c>
      <c r="D28" s="2"/>
      <c r="E28" s="2"/>
      <c r="F28" s="2"/>
      <c r="G28" s="2"/>
      <c r="H28" s="2"/>
      <c r="I28" s="2"/>
      <c r="J28" s="2"/>
    </row>
    <row r="30" spans="1:11" x14ac:dyDescent="0.3">
      <c r="A30" s="22" t="s">
        <v>37</v>
      </c>
      <c r="B30" s="6" t="s">
        <v>63</v>
      </c>
      <c r="C30" s="19">
        <v>110000</v>
      </c>
      <c r="D30" s="1">
        <f>C30*0.65*0.27</f>
        <v>19305</v>
      </c>
      <c r="E30" s="1">
        <v>110000</v>
      </c>
      <c r="F30" s="1">
        <f>E30*0.65*0.27</f>
        <v>19305</v>
      </c>
      <c r="G30" s="1">
        <v>110000</v>
      </c>
      <c r="H30" s="1">
        <f>G30*0.65*0.27</f>
        <v>19305</v>
      </c>
      <c r="I30" s="1">
        <v>110000</v>
      </c>
      <c r="J30" s="1">
        <f>I30*0.65*0.27</f>
        <v>19305</v>
      </c>
    </row>
    <row r="31" spans="1:11" x14ac:dyDescent="0.3">
      <c r="A31" s="22" t="s">
        <v>38</v>
      </c>
      <c r="B31" s="6" t="s">
        <v>64</v>
      </c>
      <c r="C31" s="19">
        <v>0</v>
      </c>
      <c r="D31" s="1">
        <f t="shared" ref="D31:D40" si="0">C31*0.65*0.27</f>
        <v>0</v>
      </c>
      <c r="E31" s="1">
        <v>0</v>
      </c>
      <c r="F31" s="1">
        <f t="shared" ref="F31:F39" si="1">E31*0.65*0.27</f>
        <v>0</v>
      </c>
      <c r="G31" s="1">
        <v>0</v>
      </c>
      <c r="H31" s="1">
        <f t="shared" ref="H31:H39" si="2">G31*0.65*0.27</f>
        <v>0</v>
      </c>
      <c r="I31" s="1">
        <v>0</v>
      </c>
      <c r="J31" s="1">
        <f t="shared" ref="J31:J39" si="3">I31*0.65*0.27</f>
        <v>0</v>
      </c>
    </row>
    <row r="32" spans="1:11" x14ac:dyDescent="0.3">
      <c r="A32" s="22" t="s">
        <v>39</v>
      </c>
      <c r="B32" s="6" t="s">
        <v>65</v>
      </c>
      <c r="C32" s="19">
        <v>318000</v>
      </c>
      <c r="D32" s="1">
        <f t="shared" si="0"/>
        <v>55809.000000000007</v>
      </c>
      <c r="E32" s="1">
        <v>318000</v>
      </c>
      <c r="F32" s="1">
        <f t="shared" si="1"/>
        <v>55809.000000000007</v>
      </c>
      <c r="G32" s="1">
        <v>318000</v>
      </c>
      <c r="H32" s="1">
        <f t="shared" si="2"/>
        <v>55809.000000000007</v>
      </c>
      <c r="I32" s="1">
        <v>318000</v>
      </c>
      <c r="J32" s="1">
        <f t="shared" si="3"/>
        <v>55809.000000000007</v>
      </c>
    </row>
    <row r="33" spans="1:11" x14ac:dyDescent="0.3">
      <c r="A33" s="22" t="s">
        <v>40</v>
      </c>
      <c r="B33" s="6" t="s">
        <v>66</v>
      </c>
      <c r="C33" s="19">
        <v>127000</v>
      </c>
      <c r="D33" s="1">
        <f t="shared" si="0"/>
        <v>22288.5</v>
      </c>
      <c r="E33" s="1">
        <v>127000</v>
      </c>
      <c r="F33" s="1">
        <f t="shared" si="1"/>
        <v>22288.5</v>
      </c>
      <c r="G33" s="1">
        <v>297000</v>
      </c>
      <c r="H33" s="1">
        <f t="shared" si="2"/>
        <v>52123.5</v>
      </c>
      <c r="I33" s="1">
        <v>297000</v>
      </c>
      <c r="J33" s="1">
        <f t="shared" si="3"/>
        <v>52123.5</v>
      </c>
    </row>
    <row r="34" spans="1:11" x14ac:dyDescent="0.3">
      <c r="A34" s="22" t="s">
        <v>41</v>
      </c>
      <c r="B34" s="6" t="s">
        <v>67</v>
      </c>
      <c r="C34" s="19">
        <v>596000</v>
      </c>
      <c r="D34" s="1">
        <f t="shared" si="0"/>
        <v>104598</v>
      </c>
      <c r="E34" s="1">
        <v>596000</v>
      </c>
      <c r="F34" s="1">
        <f t="shared" si="1"/>
        <v>104598</v>
      </c>
      <c r="G34" s="1">
        <v>1854000</v>
      </c>
      <c r="H34" s="1">
        <f t="shared" si="2"/>
        <v>325377</v>
      </c>
      <c r="I34" s="1">
        <v>1854000</v>
      </c>
      <c r="J34" s="1">
        <f t="shared" si="3"/>
        <v>325377</v>
      </c>
    </row>
    <row r="35" spans="1:11" x14ac:dyDescent="0.3">
      <c r="A35" s="22" t="s">
        <v>42</v>
      </c>
      <c r="B35" s="6" t="s">
        <v>68</v>
      </c>
      <c r="C35" s="19">
        <v>37000</v>
      </c>
      <c r="D35" s="1">
        <f t="shared" si="0"/>
        <v>6493.5</v>
      </c>
      <c r="E35" s="1">
        <v>37000</v>
      </c>
      <c r="F35" s="1">
        <f t="shared" si="1"/>
        <v>6493.5</v>
      </c>
      <c r="G35" s="1">
        <v>37000</v>
      </c>
      <c r="H35" s="1">
        <f t="shared" si="2"/>
        <v>6493.5</v>
      </c>
      <c r="I35" s="1">
        <v>37000</v>
      </c>
      <c r="J35" s="1">
        <f t="shared" si="3"/>
        <v>6493.5</v>
      </c>
    </row>
    <row r="36" spans="1:11" x14ac:dyDescent="0.3">
      <c r="A36" s="22" t="s">
        <v>43</v>
      </c>
      <c r="B36" s="6" t="s">
        <v>69</v>
      </c>
      <c r="C36" s="19">
        <v>26000</v>
      </c>
      <c r="D36" s="1">
        <f t="shared" si="0"/>
        <v>4563</v>
      </c>
      <c r="E36" s="1">
        <v>26000</v>
      </c>
      <c r="F36" s="1">
        <f t="shared" si="1"/>
        <v>4563</v>
      </c>
      <c r="G36" s="1">
        <v>26000</v>
      </c>
      <c r="H36" s="1">
        <f t="shared" si="2"/>
        <v>4563</v>
      </c>
      <c r="I36" s="1">
        <v>26000</v>
      </c>
      <c r="J36" s="1">
        <f t="shared" si="3"/>
        <v>4563</v>
      </c>
    </row>
    <row r="37" spans="1:11" x14ac:dyDescent="0.3">
      <c r="A37" s="22" t="s">
        <v>44</v>
      </c>
      <c r="B37" s="6" t="s">
        <v>70</v>
      </c>
      <c r="C37" s="19">
        <v>445000</v>
      </c>
      <c r="D37" s="1">
        <f t="shared" si="0"/>
        <v>78097.5</v>
      </c>
      <c r="E37" s="1">
        <v>445000</v>
      </c>
      <c r="F37" s="1">
        <f t="shared" si="1"/>
        <v>78097.5</v>
      </c>
      <c r="G37" s="1">
        <v>445000</v>
      </c>
      <c r="H37" s="1">
        <f t="shared" si="2"/>
        <v>78097.5</v>
      </c>
      <c r="I37" s="1">
        <v>445000</v>
      </c>
      <c r="J37" s="1">
        <f t="shared" si="3"/>
        <v>78097.5</v>
      </c>
    </row>
    <row r="38" spans="1:11" x14ac:dyDescent="0.3">
      <c r="A38" s="22" t="s">
        <v>45</v>
      </c>
      <c r="B38" s="6" t="s">
        <v>71</v>
      </c>
      <c r="C38" s="19">
        <v>131000</v>
      </c>
      <c r="D38" s="1">
        <f t="shared" si="0"/>
        <v>22990.5</v>
      </c>
      <c r="E38" s="1">
        <v>131000</v>
      </c>
      <c r="F38" s="1">
        <f t="shared" si="1"/>
        <v>22990.5</v>
      </c>
      <c r="G38" s="1">
        <v>131000</v>
      </c>
      <c r="H38" s="1">
        <f t="shared" si="2"/>
        <v>22990.5</v>
      </c>
      <c r="I38" s="1">
        <v>131000</v>
      </c>
      <c r="J38" s="1">
        <f t="shared" si="3"/>
        <v>22990.5</v>
      </c>
    </row>
    <row r="39" spans="1:11" x14ac:dyDescent="0.3">
      <c r="A39" s="22" t="s">
        <v>46</v>
      </c>
      <c r="B39" s="6" t="s">
        <v>72</v>
      </c>
      <c r="C39" s="19">
        <v>500000</v>
      </c>
      <c r="D39" s="1">
        <f t="shared" si="0"/>
        <v>87750</v>
      </c>
      <c r="E39" s="1">
        <v>500000</v>
      </c>
      <c r="F39" s="1">
        <f t="shared" si="1"/>
        <v>87750</v>
      </c>
      <c r="G39" s="1">
        <v>500000</v>
      </c>
      <c r="H39" s="1">
        <f t="shared" si="2"/>
        <v>87750</v>
      </c>
      <c r="I39" s="1">
        <v>500000</v>
      </c>
      <c r="J39" s="1">
        <f t="shared" si="3"/>
        <v>87750</v>
      </c>
    </row>
    <row r="40" spans="1:11" x14ac:dyDescent="0.3">
      <c r="D40" s="1">
        <f t="shared" si="0"/>
        <v>0</v>
      </c>
    </row>
    <row r="41" spans="1:11" s="2" customFormat="1" x14ac:dyDescent="0.3">
      <c r="A41" s="14"/>
      <c r="B41" s="2" t="s">
        <v>100</v>
      </c>
      <c r="C41" s="16">
        <f t="shared" ref="C41:H41" si="4">SUM(C30:C40)</f>
        <v>2290000</v>
      </c>
      <c r="D41" s="2">
        <f t="shared" si="4"/>
        <v>401895</v>
      </c>
      <c r="E41" s="2">
        <f t="shared" si="4"/>
        <v>2290000</v>
      </c>
      <c r="F41" s="2">
        <f t="shared" si="4"/>
        <v>401895</v>
      </c>
      <c r="G41" s="2">
        <f t="shared" si="4"/>
        <v>3718000</v>
      </c>
      <c r="H41" s="2">
        <f t="shared" si="4"/>
        <v>652509</v>
      </c>
      <c r="I41" s="2">
        <f>SUM(I30:I40)</f>
        <v>3718000</v>
      </c>
      <c r="J41" s="2">
        <f>SUM(J30:J40)</f>
        <v>652509</v>
      </c>
      <c r="K41" s="31"/>
    </row>
    <row r="43" spans="1:11" x14ac:dyDescent="0.3">
      <c r="B43" s="2" t="s">
        <v>101</v>
      </c>
    </row>
    <row r="45" spans="1:11" x14ac:dyDescent="0.3">
      <c r="A45" s="22" t="s">
        <v>47</v>
      </c>
      <c r="B45" s="7" t="s">
        <v>73</v>
      </c>
      <c r="C45" s="19">
        <v>46000</v>
      </c>
      <c r="D45" s="1">
        <f>C45*0.65*0.27</f>
        <v>8073.0000000000009</v>
      </c>
      <c r="E45" s="1">
        <v>46000</v>
      </c>
      <c r="F45" s="1">
        <f>E45*0.65*0.27</f>
        <v>8073.0000000000009</v>
      </c>
      <c r="G45" s="1">
        <v>46000</v>
      </c>
      <c r="H45" s="1">
        <f>G45*0.65*0.27</f>
        <v>8073.0000000000009</v>
      </c>
      <c r="I45" s="1">
        <v>46000</v>
      </c>
      <c r="J45" s="1">
        <f>I45*0.65*0.27</f>
        <v>8073.0000000000009</v>
      </c>
    </row>
    <row r="46" spans="1:11" x14ac:dyDescent="0.3">
      <c r="A46" s="22" t="s">
        <v>48</v>
      </c>
      <c r="B46" s="7" t="s">
        <v>74</v>
      </c>
      <c r="C46" s="19">
        <v>26000</v>
      </c>
      <c r="D46" s="1">
        <f t="shared" ref="D46:D53" si="5">C46*0.65*0.27</f>
        <v>4563</v>
      </c>
      <c r="E46" s="1">
        <v>26000</v>
      </c>
      <c r="F46" s="1">
        <f t="shared" ref="F46:F53" si="6">E46*0.65*0.27</f>
        <v>4563</v>
      </c>
      <c r="G46" s="1">
        <v>44000</v>
      </c>
      <c r="H46" s="1">
        <f t="shared" ref="H46:H53" si="7">G46*0.65*0.27</f>
        <v>7722.0000000000009</v>
      </c>
      <c r="I46" s="1">
        <v>44000</v>
      </c>
      <c r="J46" s="1">
        <f t="shared" ref="J46:J53" si="8">I46*0.65*0.27</f>
        <v>7722.0000000000009</v>
      </c>
    </row>
    <row r="47" spans="1:11" x14ac:dyDescent="0.3">
      <c r="A47" s="22" t="s">
        <v>49</v>
      </c>
      <c r="B47" s="7" t="s">
        <v>75</v>
      </c>
      <c r="C47" s="19">
        <v>300000</v>
      </c>
      <c r="D47" s="1">
        <f t="shared" si="5"/>
        <v>52650</v>
      </c>
      <c r="E47" s="1">
        <v>300000</v>
      </c>
      <c r="F47" s="1">
        <f t="shared" si="6"/>
        <v>52650</v>
      </c>
      <c r="G47" s="1">
        <v>1023000</v>
      </c>
      <c r="H47" s="1">
        <f t="shared" si="7"/>
        <v>179536.5</v>
      </c>
      <c r="I47" s="1">
        <v>1023000</v>
      </c>
      <c r="J47" s="1">
        <f t="shared" si="8"/>
        <v>179536.5</v>
      </c>
    </row>
    <row r="48" spans="1:11" x14ac:dyDescent="0.3">
      <c r="A48" s="22" t="s">
        <v>50</v>
      </c>
      <c r="B48" s="7" t="s">
        <v>76</v>
      </c>
      <c r="C48" s="19">
        <v>3000</v>
      </c>
      <c r="D48" s="1">
        <f t="shared" si="5"/>
        <v>526.5</v>
      </c>
      <c r="E48" s="1">
        <v>3000</v>
      </c>
      <c r="F48" s="1">
        <f t="shared" si="6"/>
        <v>526.5</v>
      </c>
      <c r="G48" s="1">
        <v>3000</v>
      </c>
      <c r="H48" s="1">
        <f t="shared" si="7"/>
        <v>526.5</v>
      </c>
      <c r="I48" s="1">
        <v>3000</v>
      </c>
      <c r="J48" s="1">
        <f t="shared" si="8"/>
        <v>526.5</v>
      </c>
    </row>
    <row r="49" spans="1:11" x14ac:dyDescent="0.3">
      <c r="A49" s="22" t="s">
        <v>51</v>
      </c>
      <c r="B49" s="7" t="s">
        <v>77</v>
      </c>
      <c r="C49" s="19">
        <v>100000</v>
      </c>
      <c r="D49" s="1">
        <f t="shared" si="5"/>
        <v>17550</v>
      </c>
      <c r="E49" s="1">
        <v>100000</v>
      </c>
      <c r="F49" s="1">
        <f t="shared" si="6"/>
        <v>17550</v>
      </c>
      <c r="G49" s="1">
        <v>100000</v>
      </c>
      <c r="H49" s="1">
        <f t="shared" si="7"/>
        <v>17550</v>
      </c>
      <c r="I49" s="1">
        <v>100000</v>
      </c>
      <c r="J49" s="1">
        <f t="shared" si="8"/>
        <v>17550</v>
      </c>
    </row>
    <row r="50" spans="1:11" x14ac:dyDescent="0.3">
      <c r="A50" s="22" t="s">
        <v>52</v>
      </c>
      <c r="B50" s="7" t="s">
        <v>78</v>
      </c>
      <c r="C50" s="19">
        <v>10000</v>
      </c>
      <c r="D50" s="1">
        <f t="shared" si="5"/>
        <v>1755.0000000000002</v>
      </c>
      <c r="E50" s="1">
        <v>10000</v>
      </c>
      <c r="F50" s="1">
        <f t="shared" si="6"/>
        <v>1755.0000000000002</v>
      </c>
      <c r="G50" s="1">
        <v>10000</v>
      </c>
      <c r="H50" s="1">
        <f t="shared" si="7"/>
        <v>1755.0000000000002</v>
      </c>
      <c r="I50" s="1">
        <v>10000</v>
      </c>
      <c r="J50" s="1">
        <f t="shared" si="8"/>
        <v>1755.0000000000002</v>
      </c>
    </row>
    <row r="51" spans="1:11" x14ac:dyDescent="0.3">
      <c r="A51" s="22" t="s">
        <v>53</v>
      </c>
      <c r="B51" s="7" t="s">
        <v>79</v>
      </c>
      <c r="C51" s="19">
        <v>38000</v>
      </c>
      <c r="D51" s="1">
        <f t="shared" si="5"/>
        <v>6669</v>
      </c>
      <c r="E51" s="1">
        <v>38000</v>
      </c>
      <c r="F51" s="1">
        <f t="shared" si="6"/>
        <v>6669</v>
      </c>
      <c r="G51" s="1">
        <v>38000</v>
      </c>
      <c r="H51" s="1">
        <f t="shared" si="7"/>
        <v>6669</v>
      </c>
      <c r="I51" s="1">
        <v>38000</v>
      </c>
      <c r="J51" s="1">
        <f t="shared" si="8"/>
        <v>6669</v>
      </c>
    </row>
    <row r="52" spans="1:11" x14ac:dyDescent="0.3">
      <c r="A52" s="22" t="s">
        <v>54</v>
      </c>
      <c r="B52" s="7" t="s">
        <v>97</v>
      </c>
      <c r="C52" s="19">
        <v>29000</v>
      </c>
      <c r="D52" s="1">
        <f t="shared" si="5"/>
        <v>5089.5</v>
      </c>
      <c r="E52" s="1">
        <v>29000</v>
      </c>
      <c r="F52" s="1">
        <f t="shared" si="6"/>
        <v>5089.5</v>
      </c>
      <c r="G52" s="1">
        <v>29000</v>
      </c>
      <c r="H52" s="1">
        <f t="shared" si="7"/>
        <v>5089.5</v>
      </c>
      <c r="I52" s="1">
        <v>29000</v>
      </c>
      <c r="J52" s="1">
        <f t="shared" si="8"/>
        <v>5089.5</v>
      </c>
    </row>
    <row r="53" spans="1:11" x14ac:dyDescent="0.3">
      <c r="A53" s="22" t="s">
        <v>55</v>
      </c>
      <c r="B53" s="7" t="s">
        <v>80</v>
      </c>
      <c r="C53" s="19">
        <v>18000</v>
      </c>
      <c r="D53" s="1">
        <f t="shared" si="5"/>
        <v>3159</v>
      </c>
      <c r="E53" s="1">
        <v>18000</v>
      </c>
      <c r="F53" s="1">
        <f t="shared" si="6"/>
        <v>3159</v>
      </c>
      <c r="G53" s="1">
        <v>18000</v>
      </c>
      <c r="H53" s="1">
        <f t="shared" si="7"/>
        <v>3159</v>
      </c>
      <c r="I53" s="1">
        <v>18000</v>
      </c>
      <c r="J53" s="1">
        <f t="shared" si="8"/>
        <v>3159</v>
      </c>
    </row>
    <row r="55" spans="1:11" s="2" customFormat="1" x14ac:dyDescent="0.3">
      <c r="A55" s="14"/>
      <c r="B55" s="2" t="s">
        <v>102</v>
      </c>
      <c r="C55" s="16">
        <f t="shared" ref="C55:H55" si="9">SUM(C45:C54)</f>
        <v>570000</v>
      </c>
      <c r="D55" s="2">
        <f t="shared" si="9"/>
        <v>100035</v>
      </c>
      <c r="E55" s="2">
        <f t="shared" si="9"/>
        <v>570000</v>
      </c>
      <c r="F55" s="2">
        <f t="shared" si="9"/>
        <v>100035</v>
      </c>
      <c r="G55" s="2">
        <f t="shared" si="9"/>
        <v>1311000</v>
      </c>
      <c r="H55" s="2">
        <f t="shared" si="9"/>
        <v>230080.5</v>
      </c>
      <c r="I55" s="2">
        <f>SUM(I45:I54)</f>
        <v>1311000</v>
      </c>
      <c r="J55" s="2">
        <f>SUM(J45:J54)</f>
        <v>230080.5</v>
      </c>
      <c r="K55" s="31"/>
    </row>
    <row r="57" spans="1:11" x14ac:dyDescent="0.3">
      <c r="B57" s="2" t="s">
        <v>103</v>
      </c>
    </row>
    <row r="59" spans="1:11" x14ac:dyDescent="0.3">
      <c r="A59" s="22" t="s">
        <v>56</v>
      </c>
      <c r="B59" s="8" t="s">
        <v>81</v>
      </c>
      <c r="C59" s="19">
        <v>114000</v>
      </c>
      <c r="D59" s="1">
        <f>C59*0.65*0.27</f>
        <v>20007</v>
      </c>
      <c r="E59" s="1">
        <v>114000</v>
      </c>
      <c r="F59" s="1">
        <f>E59*0.65*0.27</f>
        <v>20007</v>
      </c>
      <c r="G59" s="1">
        <v>114000</v>
      </c>
      <c r="H59" s="1">
        <f>G59*0.65*0.27</f>
        <v>20007</v>
      </c>
      <c r="I59" s="1">
        <v>114000</v>
      </c>
      <c r="J59" s="1">
        <f>I59*0.65*0.27</f>
        <v>20007</v>
      </c>
    </row>
    <row r="60" spans="1:11" x14ac:dyDescent="0.3">
      <c r="A60" s="22" t="s">
        <v>57</v>
      </c>
      <c r="B60" s="8" t="s">
        <v>175</v>
      </c>
      <c r="C60" s="19">
        <v>50000</v>
      </c>
      <c r="D60" s="1">
        <f>C60*0.27</f>
        <v>13500</v>
      </c>
      <c r="E60" s="1">
        <v>50000</v>
      </c>
      <c r="F60" s="1">
        <f>E60*0.27</f>
        <v>13500</v>
      </c>
      <c r="G60" s="1">
        <v>50000</v>
      </c>
      <c r="H60" s="1">
        <f>G60*0.27</f>
        <v>13500</v>
      </c>
      <c r="I60" s="1">
        <v>50000</v>
      </c>
      <c r="J60" s="1">
        <f>I60*0.27</f>
        <v>13500</v>
      </c>
    </row>
    <row r="62" spans="1:11" s="2" customFormat="1" x14ac:dyDescent="0.3">
      <c r="A62" s="14"/>
      <c r="B62" s="2" t="s">
        <v>104</v>
      </c>
      <c r="C62" s="16">
        <f>SUM(C59:C61)</f>
        <v>164000</v>
      </c>
      <c r="D62" s="2">
        <f>SUM(D59:D61)</f>
        <v>33507</v>
      </c>
      <c r="E62" s="2">
        <f>SUM(E59:E61)</f>
        <v>164000</v>
      </c>
      <c r="F62" s="2">
        <f>SUM(F59:F61)</f>
        <v>33507</v>
      </c>
      <c r="G62" s="2">
        <f>SUM(G59:G61)</f>
        <v>164000</v>
      </c>
      <c r="H62" s="2">
        <f>SUM(H59:H61)</f>
        <v>33507</v>
      </c>
      <c r="I62" s="2">
        <f>SUM(I59:I61)</f>
        <v>164000</v>
      </c>
      <c r="J62" s="2">
        <f>SUM(J59:J61)</f>
        <v>33507</v>
      </c>
      <c r="K62" s="31"/>
    </row>
    <row r="64" spans="1:11" x14ac:dyDescent="0.3">
      <c r="B64" s="2" t="s">
        <v>105</v>
      </c>
    </row>
    <row r="66" spans="1:11" x14ac:dyDescent="0.3">
      <c r="A66" s="25" t="s">
        <v>111</v>
      </c>
      <c r="B66" s="9" t="s">
        <v>4</v>
      </c>
      <c r="C66" s="19">
        <v>0</v>
      </c>
      <c r="E66" s="1">
        <v>0</v>
      </c>
      <c r="G66" s="1">
        <v>0</v>
      </c>
      <c r="I66" s="1">
        <v>0</v>
      </c>
      <c r="K66" s="30" t="s">
        <v>185</v>
      </c>
    </row>
    <row r="67" spans="1:11" x14ac:dyDescent="0.3">
      <c r="A67" s="25" t="s">
        <v>112</v>
      </c>
      <c r="B67" s="9" t="s">
        <v>5</v>
      </c>
      <c r="C67" s="19">
        <v>276000</v>
      </c>
      <c r="E67" s="1">
        <v>276000</v>
      </c>
      <c r="G67" s="1">
        <v>276000</v>
      </c>
      <c r="I67" s="1">
        <v>276000</v>
      </c>
    </row>
    <row r="68" spans="1:11" x14ac:dyDescent="0.3">
      <c r="A68" s="25" t="s">
        <v>113</v>
      </c>
      <c r="B68" s="9" t="s">
        <v>6</v>
      </c>
      <c r="C68" s="19">
        <v>59000</v>
      </c>
      <c r="E68" s="1">
        <v>59000</v>
      </c>
      <c r="G68" s="1">
        <v>59000</v>
      </c>
      <c r="I68" s="1">
        <v>59000</v>
      </c>
    </row>
    <row r="69" spans="1:11" x14ac:dyDescent="0.3">
      <c r="A69" s="25" t="s">
        <v>114</v>
      </c>
      <c r="B69" s="9" t="s">
        <v>7</v>
      </c>
      <c r="C69" s="19">
        <v>10000</v>
      </c>
      <c r="E69" s="1">
        <v>10000</v>
      </c>
      <c r="G69" s="1">
        <v>10000</v>
      </c>
      <c r="I69" s="1">
        <v>10000</v>
      </c>
    </row>
    <row r="70" spans="1:11" x14ac:dyDescent="0.3">
      <c r="A70" s="25" t="s">
        <v>115</v>
      </c>
      <c r="B70" s="9" t="s">
        <v>8</v>
      </c>
      <c r="C70" s="19">
        <v>65000</v>
      </c>
      <c r="E70" s="1">
        <v>65000</v>
      </c>
      <c r="G70" s="1">
        <v>65000</v>
      </c>
      <c r="I70" s="1">
        <v>65000</v>
      </c>
    </row>
    <row r="71" spans="1:11" x14ac:dyDescent="0.3">
      <c r="A71" s="25" t="s">
        <v>116</v>
      </c>
      <c r="B71" s="9" t="s">
        <v>9</v>
      </c>
      <c r="C71" s="19">
        <v>600000</v>
      </c>
      <c r="E71" s="1">
        <v>600000</v>
      </c>
      <c r="G71" s="1">
        <v>600000</v>
      </c>
      <c r="I71" s="1">
        <v>600000</v>
      </c>
    </row>
    <row r="72" spans="1:11" x14ac:dyDescent="0.3">
      <c r="A72" s="25" t="s">
        <v>117</v>
      </c>
      <c r="B72" s="9" t="s">
        <v>10</v>
      </c>
      <c r="C72" s="19">
        <v>400000</v>
      </c>
      <c r="E72" s="1">
        <v>400000</v>
      </c>
      <c r="G72" s="1">
        <v>400000</v>
      </c>
      <c r="I72" s="1">
        <v>400000</v>
      </c>
    </row>
    <row r="73" spans="1:11" x14ac:dyDescent="0.3">
      <c r="A73" s="25" t="s">
        <v>118</v>
      </c>
      <c r="B73" s="9" t="s">
        <v>11</v>
      </c>
      <c r="C73" s="19">
        <v>70000</v>
      </c>
      <c r="E73" s="1">
        <v>70000</v>
      </c>
      <c r="G73" s="1">
        <v>70000</v>
      </c>
      <c r="I73" s="1">
        <v>70000</v>
      </c>
    </row>
    <row r="74" spans="1:11" x14ac:dyDescent="0.3">
      <c r="A74" s="25" t="s">
        <v>119</v>
      </c>
      <c r="B74" s="9" t="s">
        <v>12</v>
      </c>
      <c r="C74" s="19">
        <v>252000</v>
      </c>
      <c r="E74" s="1">
        <v>252000</v>
      </c>
      <c r="G74" s="1">
        <v>252000</v>
      </c>
      <c r="I74" s="1">
        <v>252000</v>
      </c>
    </row>
    <row r="75" spans="1:11" x14ac:dyDescent="0.3">
      <c r="A75" s="25" t="s">
        <v>120</v>
      </c>
      <c r="B75" s="9" t="s">
        <v>13</v>
      </c>
      <c r="C75" s="19">
        <v>1000000</v>
      </c>
      <c r="E75" s="1">
        <v>1000000</v>
      </c>
      <c r="G75" s="1">
        <v>1000000</v>
      </c>
      <c r="I75" s="1">
        <v>1000000</v>
      </c>
    </row>
    <row r="76" spans="1:11" x14ac:dyDescent="0.3">
      <c r="A76" s="25" t="s">
        <v>121</v>
      </c>
      <c r="B76" s="9" t="s">
        <v>14</v>
      </c>
      <c r="C76" s="19">
        <v>0</v>
      </c>
      <c r="E76" s="1">
        <v>0</v>
      </c>
      <c r="G76" s="1">
        <v>0</v>
      </c>
      <c r="I76" s="1">
        <v>0</v>
      </c>
    </row>
    <row r="77" spans="1:11" x14ac:dyDescent="0.3">
      <c r="A77" s="25" t="s">
        <v>122</v>
      </c>
      <c r="B77" s="9" t="s">
        <v>15</v>
      </c>
      <c r="C77" s="19">
        <v>250000</v>
      </c>
      <c r="E77" s="1">
        <v>250000</v>
      </c>
      <c r="G77" s="1">
        <v>0</v>
      </c>
      <c r="I77" s="1">
        <v>0</v>
      </c>
    </row>
    <row r="78" spans="1:11" x14ac:dyDescent="0.3">
      <c r="A78" s="25" t="s">
        <v>123</v>
      </c>
      <c r="B78" s="9" t="s">
        <v>16</v>
      </c>
      <c r="C78" s="19">
        <v>250000</v>
      </c>
      <c r="E78" s="1">
        <v>250000</v>
      </c>
      <c r="G78" s="1">
        <v>0</v>
      </c>
      <c r="I78" s="1">
        <v>0</v>
      </c>
    </row>
    <row r="79" spans="1:11" x14ac:dyDescent="0.3">
      <c r="A79" s="25" t="s">
        <v>124</v>
      </c>
      <c r="B79" s="9" t="s">
        <v>17</v>
      </c>
      <c r="C79" s="19">
        <v>20000</v>
      </c>
      <c r="E79" s="1">
        <v>20000</v>
      </c>
      <c r="G79" s="1">
        <v>0</v>
      </c>
      <c r="I79" s="1">
        <v>0</v>
      </c>
    </row>
    <row r="80" spans="1:11" x14ac:dyDescent="0.3">
      <c r="A80" s="25" t="s">
        <v>125</v>
      </c>
      <c r="B80" s="9" t="s">
        <v>18</v>
      </c>
      <c r="C80" s="19">
        <v>650000</v>
      </c>
      <c r="E80" s="1">
        <v>650000</v>
      </c>
      <c r="G80" s="1">
        <v>0</v>
      </c>
      <c r="I80" s="1">
        <v>0</v>
      </c>
    </row>
    <row r="81" spans="1:11" x14ac:dyDescent="0.3">
      <c r="A81" s="25" t="s">
        <v>177</v>
      </c>
      <c r="B81" s="9" t="s">
        <v>184</v>
      </c>
      <c r="C81" s="19">
        <v>1417000</v>
      </c>
      <c r="E81" s="1">
        <v>1417000</v>
      </c>
      <c r="G81" s="1">
        <v>590000</v>
      </c>
      <c r="I81" s="1">
        <v>590000</v>
      </c>
      <c r="K81" s="30" t="s">
        <v>211</v>
      </c>
    </row>
    <row r="82" spans="1:11" x14ac:dyDescent="0.3">
      <c r="A82" s="25" t="s">
        <v>178</v>
      </c>
      <c r="B82" s="9" t="s">
        <v>206</v>
      </c>
      <c r="C82" s="19">
        <v>2000000</v>
      </c>
      <c r="E82" s="1">
        <v>2000000</v>
      </c>
      <c r="G82" s="1">
        <v>2000000</v>
      </c>
      <c r="I82" s="1">
        <v>2000000</v>
      </c>
    </row>
    <row r="83" spans="1:11" x14ac:dyDescent="0.3">
      <c r="A83" s="25" t="s">
        <v>190</v>
      </c>
      <c r="B83" s="9" t="s">
        <v>191</v>
      </c>
      <c r="C83" s="19"/>
    </row>
    <row r="84" spans="1:11" x14ac:dyDescent="0.3">
      <c r="A84" s="25" t="s">
        <v>216</v>
      </c>
      <c r="B84" s="9" t="s">
        <v>217</v>
      </c>
      <c r="C84" s="19"/>
      <c r="G84" s="1">
        <v>1000000</v>
      </c>
      <c r="I84" s="1">
        <v>1000000</v>
      </c>
    </row>
    <row r="86" spans="1:11" s="2" customFormat="1" x14ac:dyDescent="0.3">
      <c r="A86" s="14"/>
      <c r="B86" s="2" t="s">
        <v>29</v>
      </c>
      <c r="C86" s="16">
        <f>SUM(C66:C85)</f>
        <v>7319000</v>
      </c>
      <c r="D86" s="2">
        <f>C86*0.5*0.27</f>
        <v>988065.00000000012</v>
      </c>
      <c r="E86" s="2">
        <f>SUM(E66:E85)</f>
        <v>7319000</v>
      </c>
      <c r="F86" s="2">
        <f>E86*0.5*0.27</f>
        <v>988065.00000000012</v>
      </c>
      <c r="G86" s="2">
        <f>SUM(G66:G85)</f>
        <v>6322000</v>
      </c>
      <c r="H86" s="2">
        <f>G86*0.5*0.27</f>
        <v>853470</v>
      </c>
      <c r="I86" s="2">
        <f>SUM(I66:I85)</f>
        <v>6322000</v>
      </c>
      <c r="J86" s="2">
        <f>I86*0.5*0.27</f>
        <v>853470</v>
      </c>
      <c r="K86" s="31"/>
    </row>
    <row r="87" spans="1:11" x14ac:dyDescent="0.3">
      <c r="B87" s="2"/>
      <c r="D87" s="2"/>
      <c r="E87" s="2"/>
      <c r="F87" s="2"/>
      <c r="G87" s="2"/>
      <c r="H87" s="2"/>
      <c r="I87" s="2"/>
      <c r="J87" s="2"/>
    </row>
    <row r="88" spans="1:11" x14ac:dyDescent="0.3">
      <c r="B88" s="2" t="s">
        <v>59</v>
      </c>
      <c r="D88" s="2"/>
      <c r="E88" s="2"/>
      <c r="F88" s="2"/>
      <c r="G88" s="2"/>
      <c r="H88" s="2"/>
      <c r="I88" s="2"/>
      <c r="J88" s="2"/>
    </row>
    <row r="90" spans="1:11" x14ac:dyDescent="0.3">
      <c r="A90" s="22" t="s">
        <v>126</v>
      </c>
      <c r="B90" s="10" t="s">
        <v>82</v>
      </c>
      <c r="C90" s="19">
        <v>1000000</v>
      </c>
      <c r="D90" s="1">
        <f>C90*27/100</f>
        <v>270000</v>
      </c>
      <c r="E90" s="1">
        <v>1000000</v>
      </c>
      <c r="F90" s="1">
        <f>E90*0.27</f>
        <v>270000</v>
      </c>
      <c r="G90" s="1">
        <v>617000</v>
      </c>
      <c r="H90" s="1">
        <f>G90*0.27</f>
        <v>166590</v>
      </c>
      <c r="I90" s="1">
        <v>617000</v>
      </c>
      <c r="J90" s="1">
        <f>I90*0.27</f>
        <v>166590</v>
      </c>
    </row>
    <row r="91" spans="1:11" x14ac:dyDescent="0.3">
      <c r="A91" s="22" t="s">
        <v>127</v>
      </c>
      <c r="B91" s="10" t="s">
        <v>208</v>
      </c>
      <c r="C91" s="19">
        <v>418000</v>
      </c>
      <c r="D91" s="1">
        <v>36728</v>
      </c>
      <c r="E91" s="1">
        <v>418000</v>
      </c>
      <c r="F91" s="1">
        <v>36728</v>
      </c>
      <c r="G91" s="1">
        <v>418000</v>
      </c>
      <c r="H91" s="1">
        <v>36728</v>
      </c>
      <c r="I91" s="1">
        <v>418000</v>
      </c>
      <c r="J91" s="1">
        <v>36728</v>
      </c>
    </row>
    <row r="93" spans="1:11" s="2" customFormat="1" x14ac:dyDescent="0.3">
      <c r="A93" s="14"/>
      <c r="B93" s="2" t="s">
        <v>106</v>
      </c>
      <c r="C93" s="16">
        <f>SUM(C90:C92)</f>
        <v>1418000</v>
      </c>
      <c r="D93" s="2">
        <f>SUM(D90:D92)</f>
        <v>306728</v>
      </c>
      <c r="E93" s="2">
        <f>SUM(E90:E92)</f>
        <v>1418000</v>
      </c>
      <c r="F93" s="2">
        <f>SUM(F90:F92)</f>
        <v>306728</v>
      </c>
      <c r="G93" s="2">
        <f>SUM(G90:G92)</f>
        <v>1035000</v>
      </c>
      <c r="H93" s="2">
        <f>SUM(H90:H92)</f>
        <v>203318</v>
      </c>
      <c r="I93" s="2">
        <f>SUM(I90:I92)</f>
        <v>1035000</v>
      </c>
      <c r="J93" s="2">
        <f>SUM(J90:J92)</f>
        <v>203318</v>
      </c>
      <c r="K93" s="31"/>
    </row>
    <row r="95" spans="1:11" x14ac:dyDescent="0.3">
      <c r="B95" s="2" t="s">
        <v>107</v>
      </c>
    </row>
    <row r="97" spans="1:11" x14ac:dyDescent="0.3">
      <c r="A97" s="22" t="s">
        <v>128</v>
      </c>
      <c r="B97" s="11" t="s">
        <v>83</v>
      </c>
      <c r="C97" s="19">
        <v>3711000</v>
      </c>
      <c r="D97" s="1">
        <f>C97*83/1000</f>
        <v>308013</v>
      </c>
      <c r="E97" s="1">
        <v>3711000</v>
      </c>
      <c r="F97" s="1">
        <f>E97*0.083</f>
        <v>308013</v>
      </c>
      <c r="G97" s="1">
        <v>3711000</v>
      </c>
      <c r="H97" s="1">
        <f>G97*0.083</f>
        <v>308013</v>
      </c>
      <c r="I97" s="1">
        <v>3711000</v>
      </c>
      <c r="J97" s="1">
        <f>I97*0.083</f>
        <v>308013</v>
      </c>
    </row>
    <row r="99" spans="1:11" s="2" customFormat="1" x14ac:dyDescent="0.3">
      <c r="A99" s="14"/>
      <c r="B99" s="2" t="s">
        <v>108</v>
      </c>
      <c r="C99" s="16">
        <f>SUM(C97:C98)</f>
        <v>3711000</v>
      </c>
      <c r="D99" s="2">
        <f>SUM(D97:D98)</f>
        <v>308013</v>
      </c>
      <c r="E99" s="2">
        <f>SUM(E97:E98)</f>
        <v>3711000</v>
      </c>
      <c r="F99" s="2">
        <f>SUM(F97:F98)</f>
        <v>308013</v>
      </c>
      <c r="G99" s="2">
        <f>SUM(G97:G98)</f>
        <v>3711000</v>
      </c>
      <c r="H99" s="2">
        <f>SUM(H97:H98)</f>
        <v>308013</v>
      </c>
      <c r="I99" s="2">
        <f>SUM(I97:I98)</f>
        <v>3711000</v>
      </c>
      <c r="J99" s="2">
        <f>SUM(J97:J98)</f>
        <v>308013</v>
      </c>
      <c r="K99" s="31"/>
    </row>
    <row r="101" spans="1:11" x14ac:dyDescent="0.3">
      <c r="B101" s="2" t="s">
        <v>60</v>
      </c>
    </row>
    <row r="103" spans="1:11" x14ac:dyDescent="0.3">
      <c r="A103" s="22" t="s">
        <v>129</v>
      </c>
      <c r="B103" s="12" t="s">
        <v>84</v>
      </c>
      <c r="C103" s="19">
        <v>99000</v>
      </c>
      <c r="D103" s="1">
        <v>0</v>
      </c>
      <c r="E103" s="1">
        <v>99000</v>
      </c>
      <c r="G103" s="1">
        <v>99000</v>
      </c>
      <c r="I103" s="1">
        <v>99000</v>
      </c>
    </row>
    <row r="104" spans="1:11" x14ac:dyDescent="0.3">
      <c r="A104" s="22" t="s">
        <v>130</v>
      </c>
      <c r="B104" s="12" t="s">
        <v>85</v>
      </c>
      <c r="C104" s="19">
        <v>0</v>
      </c>
      <c r="D104" s="1">
        <v>0</v>
      </c>
      <c r="E104" s="1">
        <v>0</v>
      </c>
      <c r="G104" s="1">
        <v>0</v>
      </c>
      <c r="I104" s="1">
        <v>0</v>
      </c>
    </row>
    <row r="105" spans="1:11" x14ac:dyDescent="0.3">
      <c r="A105" s="22" t="s">
        <v>131</v>
      </c>
      <c r="B105" s="12" t="s">
        <v>86</v>
      </c>
      <c r="C105" s="19">
        <v>78000</v>
      </c>
      <c r="D105" s="1">
        <v>0</v>
      </c>
      <c r="E105" s="1">
        <v>78000</v>
      </c>
      <c r="G105" s="1">
        <v>78000</v>
      </c>
      <c r="I105" s="1">
        <v>78000</v>
      </c>
    </row>
    <row r="106" spans="1:11" x14ac:dyDescent="0.3">
      <c r="A106" s="22" t="s">
        <v>132</v>
      </c>
      <c r="B106" s="12" t="s">
        <v>87</v>
      </c>
      <c r="C106" s="19">
        <v>455000</v>
      </c>
      <c r="D106" s="1">
        <v>0</v>
      </c>
      <c r="E106" s="1">
        <v>455000</v>
      </c>
      <c r="G106" s="1">
        <v>455000</v>
      </c>
      <c r="I106" s="1">
        <v>455000</v>
      </c>
    </row>
    <row r="107" spans="1:11" x14ac:dyDescent="0.3">
      <c r="A107" s="22" t="s">
        <v>133</v>
      </c>
      <c r="B107" s="12" t="s">
        <v>88</v>
      </c>
      <c r="C107" s="19">
        <v>236000</v>
      </c>
      <c r="D107" s="1">
        <f>C107*0.27</f>
        <v>63720.000000000007</v>
      </c>
      <c r="E107" s="1">
        <v>236000</v>
      </c>
      <c r="F107" s="1">
        <f>E107*0.27</f>
        <v>63720.000000000007</v>
      </c>
      <c r="G107" s="1">
        <v>236000</v>
      </c>
      <c r="H107" s="1">
        <f>G107*0.27</f>
        <v>63720.000000000007</v>
      </c>
      <c r="I107" s="1">
        <v>236000</v>
      </c>
      <c r="J107" s="1">
        <f>I107*0.27</f>
        <v>63720.000000000007</v>
      </c>
    </row>
    <row r="108" spans="1:11" x14ac:dyDescent="0.3">
      <c r="A108" s="22" t="s">
        <v>134</v>
      </c>
      <c r="B108" s="12" t="s">
        <v>186</v>
      </c>
      <c r="C108" s="19">
        <v>480000</v>
      </c>
      <c r="D108" s="1">
        <v>0</v>
      </c>
      <c r="E108" s="1">
        <v>480000</v>
      </c>
      <c r="G108" s="1">
        <v>480000</v>
      </c>
      <c r="I108" s="1">
        <v>480000</v>
      </c>
    </row>
    <row r="109" spans="1:11" x14ac:dyDescent="0.3">
      <c r="A109" s="22" t="s">
        <v>135</v>
      </c>
      <c r="B109" s="12" t="s">
        <v>89</v>
      </c>
      <c r="C109" s="19">
        <v>810000</v>
      </c>
      <c r="D109" s="1">
        <v>0</v>
      </c>
      <c r="E109" s="1">
        <v>810000</v>
      </c>
      <c r="G109" s="1">
        <v>810000</v>
      </c>
      <c r="I109" s="1">
        <v>810000</v>
      </c>
    </row>
    <row r="110" spans="1:11" x14ac:dyDescent="0.3">
      <c r="A110" s="22" t="s">
        <v>136</v>
      </c>
      <c r="B110" s="12" t="s">
        <v>90</v>
      </c>
      <c r="C110" s="19">
        <v>100000</v>
      </c>
      <c r="D110" s="1">
        <v>0</v>
      </c>
      <c r="E110" s="1">
        <v>100000</v>
      </c>
      <c r="G110" s="1">
        <v>0</v>
      </c>
      <c r="I110" s="1">
        <v>0</v>
      </c>
    </row>
    <row r="111" spans="1:11" x14ac:dyDescent="0.3">
      <c r="A111" s="22" t="s">
        <v>137</v>
      </c>
      <c r="B111" s="12" t="s">
        <v>91</v>
      </c>
      <c r="C111" s="19">
        <v>258000</v>
      </c>
      <c r="D111" s="1">
        <v>0</v>
      </c>
      <c r="E111" s="1">
        <v>258000</v>
      </c>
      <c r="G111" s="1">
        <v>258000</v>
      </c>
      <c r="I111" s="1">
        <v>258000</v>
      </c>
    </row>
    <row r="112" spans="1:11" x14ac:dyDescent="0.3">
      <c r="A112" s="22" t="s">
        <v>142</v>
      </c>
      <c r="B112" s="12" t="s">
        <v>143</v>
      </c>
      <c r="C112" s="19">
        <v>72000</v>
      </c>
      <c r="D112" s="1">
        <f>C112*0.65*0.27</f>
        <v>12636</v>
      </c>
      <c r="E112" s="1">
        <v>72000</v>
      </c>
      <c r="F112" s="1">
        <f>E112*0.65*0.27</f>
        <v>12636</v>
      </c>
      <c r="G112" s="1">
        <v>72000</v>
      </c>
      <c r="H112" s="1">
        <f>G112*0.65*0.27</f>
        <v>12636</v>
      </c>
      <c r="I112" s="1">
        <v>72000</v>
      </c>
      <c r="J112" s="1">
        <f>I112*0.65*0.27</f>
        <v>12636</v>
      </c>
    </row>
    <row r="114" spans="1:11" s="2" customFormat="1" x14ac:dyDescent="0.3">
      <c r="A114" s="14"/>
      <c r="B114" s="2" t="s">
        <v>109</v>
      </c>
      <c r="C114" s="16">
        <f>SUM(C103:C113)</f>
        <v>2588000</v>
      </c>
      <c r="D114" s="2">
        <f>SUM(D103:D113)</f>
        <v>76356</v>
      </c>
      <c r="E114" s="2">
        <f>SUM(E103:E113)</f>
        <v>2588000</v>
      </c>
      <c r="F114" s="2">
        <f>SUM(F103:F113)</f>
        <v>76356</v>
      </c>
      <c r="G114" s="2">
        <f>SUM(G103:G113)</f>
        <v>2488000</v>
      </c>
      <c r="H114" s="2">
        <f>SUM(H103:H113)</f>
        <v>76356</v>
      </c>
      <c r="I114" s="2">
        <f>SUM(I103:I113)</f>
        <v>2488000</v>
      </c>
      <c r="J114" s="2">
        <f>SUM(J103:J113)</f>
        <v>76356</v>
      </c>
      <c r="K114" s="31"/>
    </row>
    <row r="116" spans="1:11" s="2" customFormat="1" x14ac:dyDescent="0.3">
      <c r="A116" s="14" t="s">
        <v>3</v>
      </c>
      <c r="B116" s="2" t="s">
        <v>151</v>
      </c>
      <c r="C116" s="16">
        <f>C118+C119+C120</f>
        <v>44442000</v>
      </c>
      <c r="D116" s="16">
        <f t="shared" ref="D116:J116" si="10">D118+D119+D120</f>
        <v>2214599</v>
      </c>
      <c r="E116" s="16">
        <f t="shared" si="10"/>
        <v>44442000</v>
      </c>
      <c r="F116" s="16">
        <f t="shared" si="10"/>
        <v>2214599</v>
      </c>
      <c r="G116" s="16">
        <f t="shared" si="10"/>
        <v>45131000</v>
      </c>
      <c r="H116" s="16">
        <f t="shared" si="10"/>
        <v>2357253.5</v>
      </c>
      <c r="I116" s="16">
        <f t="shared" si="10"/>
        <v>42577000</v>
      </c>
      <c r="J116" s="16">
        <f t="shared" si="10"/>
        <v>2357253.5</v>
      </c>
      <c r="K116" s="31"/>
    </row>
    <row r="117" spans="1:11" x14ac:dyDescent="0.3">
      <c r="B117" s="2" t="s">
        <v>154</v>
      </c>
      <c r="C117" s="18"/>
      <c r="D117" s="2"/>
      <c r="E117" s="2"/>
      <c r="F117" s="2"/>
      <c r="G117" s="2"/>
      <c r="H117" s="2"/>
      <c r="I117" s="2"/>
      <c r="J117" s="2"/>
    </row>
    <row r="118" spans="1:11" s="2" customFormat="1" x14ac:dyDescent="0.3">
      <c r="A118" s="14"/>
      <c r="B118" s="2" t="s">
        <v>19</v>
      </c>
      <c r="C118" s="16">
        <f>C14+C21+C26+C41+C62+C86+C93+C114</f>
        <v>40161000</v>
      </c>
      <c r="D118" s="16">
        <f t="shared" ref="D118:I118" si="11">D14+D21+D26+D41+D62+D86+D93+D114</f>
        <v>1806551</v>
      </c>
      <c r="E118" s="16">
        <f t="shared" si="11"/>
        <v>40161000</v>
      </c>
      <c r="F118" s="16">
        <f t="shared" si="11"/>
        <v>1806551</v>
      </c>
      <c r="G118" s="16">
        <f t="shared" si="11"/>
        <v>40109000</v>
      </c>
      <c r="H118" s="16">
        <f t="shared" si="11"/>
        <v>1819160</v>
      </c>
      <c r="I118" s="16">
        <f t="shared" si="11"/>
        <v>37555000</v>
      </c>
      <c r="J118" s="16">
        <f>J41+J62+J86+J93+J114</f>
        <v>1819160</v>
      </c>
      <c r="K118" s="31"/>
    </row>
    <row r="119" spans="1:11" s="2" customFormat="1" x14ac:dyDescent="0.3">
      <c r="A119" s="14"/>
      <c r="B119" s="2" t="s">
        <v>152</v>
      </c>
      <c r="C119" s="16">
        <f>C55</f>
        <v>570000</v>
      </c>
      <c r="D119" s="16">
        <f t="shared" ref="D119:I119" si="12">D55</f>
        <v>100035</v>
      </c>
      <c r="E119" s="16">
        <f t="shared" si="12"/>
        <v>570000</v>
      </c>
      <c r="F119" s="16">
        <f t="shared" si="12"/>
        <v>100035</v>
      </c>
      <c r="G119" s="16">
        <f t="shared" si="12"/>
        <v>1311000</v>
      </c>
      <c r="H119" s="16">
        <f t="shared" si="12"/>
        <v>230080.5</v>
      </c>
      <c r="I119" s="16">
        <f t="shared" si="12"/>
        <v>1311000</v>
      </c>
      <c r="J119" s="16">
        <f>J55</f>
        <v>230080.5</v>
      </c>
      <c r="K119" s="31"/>
    </row>
    <row r="120" spans="1:11" s="2" customFormat="1" x14ac:dyDescent="0.3">
      <c r="A120" s="14"/>
      <c r="B120" s="2" t="s">
        <v>108</v>
      </c>
      <c r="C120" s="16">
        <f>C99</f>
        <v>3711000</v>
      </c>
      <c r="D120" s="16">
        <f t="shared" ref="D120:I120" si="13">D99</f>
        <v>308013</v>
      </c>
      <c r="E120" s="16">
        <f t="shared" si="13"/>
        <v>3711000</v>
      </c>
      <c r="F120" s="16">
        <f t="shared" si="13"/>
        <v>308013</v>
      </c>
      <c r="G120" s="16">
        <f t="shared" si="13"/>
        <v>3711000</v>
      </c>
      <c r="H120" s="16">
        <f t="shared" si="13"/>
        <v>308013</v>
      </c>
      <c r="I120" s="16">
        <f t="shared" si="13"/>
        <v>3711000</v>
      </c>
      <c r="J120" s="16">
        <f>J99</f>
        <v>308013</v>
      </c>
      <c r="K120" s="31"/>
    </row>
    <row r="121" spans="1:11" x14ac:dyDescent="0.3">
      <c r="B121" s="2"/>
    </row>
    <row r="122" spans="1:11" x14ac:dyDescent="0.3">
      <c r="A122" s="22" t="s">
        <v>20</v>
      </c>
      <c r="B122" s="2" t="s">
        <v>21</v>
      </c>
    </row>
    <row r="123" spans="1:11" x14ac:dyDescent="0.3">
      <c r="B123" s="2" t="s">
        <v>22</v>
      </c>
    </row>
    <row r="124" spans="1:11" x14ac:dyDescent="0.3">
      <c r="B124" s="2"/>
    </row>
    <row r="125" spans="1:11" x14ac:dyDescent="0.3">
      <c r="A125" s="25" t="s">
        <v>23</v>
      </c>
      <c r="B125" s="13" t="s">
        <v>187</v>
      </c>
      <c r="C125" s="19"/>
      <c r="D125" s="1">
        <f>C125*0.5*0.27</f>
        <v>0</v>
      </c>
      <c r="I125" s="1">
        <v>0</v>
      </c>
    </row>
    <row r="126" spans="1:11" x14ac:dyDescent="0.3">
      <c r="A126" s="25" t="s">
        <v>24</v>
      </c>
      <c r="B126" s="13" t="s">
        <v>25</v>
      </c>
      <c r="C126" s="19">
        <v>250000</v>
      </c>
      <c r="D126" s="1">
        <f t="shared" ref="D126:D129" si="14">C126*0.5*0.27</f>
        <v>33750</v>
      </c>
      <c r="E126" s="1">
        <v>0</v>
      </c>
      <c r="F126" s="1">
        <v>0</v>
      </c>
      <c r="I126" s="1">
        <v>0</v>
      </c>
    </row>
    <row r="127" spans="1:11" x14ac:dyDescent="0.3">
      <c r="A127" s="25" t="s">
        <v>26</v>
      </c>
      <c r="B127" s="13" t="s">
        <v>179</v>
      </c>
      <c r="C127" s="19">
        <v>13386000</v>
      </c>
      <c r="D127" s="1">
        <f t="shared" si="14"/>
        <v>1807110.0000000002</v>
      </c>
      <c r="E127" s="1">
        <v>0</v>
      </c>
      <c r="F127" s="1">
        <f>E127*0.27*0.5</f>
        <v>0</v>
      </c>
      <c r="G127" s="1">
        <v>0</v>
      </c>
      <c r="H127" s="1">
        <v>0</v>
      </c>
      <c r="I127" s="1">
        <v>0</v>
      </c>
    </row>
    <row r="128" spans="1:11" x14ac:dyDescent="0.3">
      <c r="A128" s="25" t="s">
        <v>27</v>
      </c>
      <c r="B128" s="13" t="s">
        <v>28</v>
      </c>
      <c r="C128" s="19">
        <v>0</v>
      </c>
      <c r="D128" s="1">
        <f t="shared" si="14"/>
        <v>0</v>
      </c>
      <c r="I128" s="1">
        <v>0</v>
      </c>
    </row>
    <row r="129" spans="1:11" x14ac:dyDescent="0.3">
      <c r="A129" s="25" t="s">
        <v>188</v>
      </c>
      <c r="B129" s="13" t="s">
        <v>189</v>
      </c>
      <c r="C129" s="19"/>
      <c r="D129" s="1">
        <f t="shared" si="14"/>
        <v>0</v>
      </c>
      <c r="I129" s="1">
        <v>0</v>
      </c>
    </row>
    <row r="131" spans="1:11" s="2" customFormat="1" x14ac:dyDescent="0.3">
      <c r="A131" s="14" t="s">
        <v>20</v>
      </c>
      <c r="B131" s="2" t="s">
        <v>29</v>
      </c>
      <c r="C131" s="16">
        <f>SUM(C125:C129)</f>
        <v>13636000</v>
      </c>
      <c r="D131" s="2">
        <f>SUM(D125:D130)</f>
        <v>1840860.0000000002</v>
      </c>
      <c r="E131" s="2">
        <f>SUM(E125:E130)</f>
        <v>0</v>
      </c>
      <c r="F131" s="2">
        <f>SUM(F126:F130)</f>
        <v>0</v>
      </c>
      <c r="G131" s="2">
        <f>SUM(G126:G130)</f>
        <v>0</v>
      </c>
      <c r="H131" s="2">
        <f>SUM(H126:H130)</f>
        <v>0</v>
      </c>
      <c r="I131" s="2">
        <f>SUM(I125:I130)</f>
        <v>0</v>
      </c>
      <c r="K131" s="31"/>
    </row>
    <row r="133" spans="1:11" x14ac:dyDescent="0.3">
      <c r="A133" s="22" t="s">
        <v>30</v>
      </c>
      <c r="B133" s="14" t="s">
        <v>110</v>
      </c>
      <c r="D133" s="2"/>
      <c r="E133" s="2"/>
      <c r="F133" s="2"/>
      <c r="G133" s="2"/>
      <c r="H133" s="2"/>
      <c r="I133" s="2"/>
      <c r="J133" s="2"/>
    </row>
    <row r="134" spans="1:11" x14ac:dyDescent="0.3">
      <c r="B134" s="2"/>
      <c r="D134" s="2"/>
      <c r="E134" s="2"/>
      <c r="F134" s="2"/>
      <c r="G134" s="2"/>
      <c r="H134" s="2"/>
      <c r="I134" s="2"/>
      <c r="J134" s="2"/>
    </row>
    <row r="135" spans="1:11" x14ac:dyDescent="0.3">
      <c r="A135" s="22" t="s">
        <v>138</v>
      </c>
      <c r="B135" s="15" t="s">
        <v>92</v>
      </c>
      <c r="C135" s="19">
        <v>6600000</v>
      </c>
      <c r="D135" s="1">
        <f>C135*0.27</f>
        <v>1782000.0000000002</v>
      </c>
      <c r="E135" s="1">
        <v>6600000</v>
      </c>
      <c r="F135" s="1">
        <f>E135*0.27</f>
        <v>1782000.0000000002</v>
      </c>
      <c r="G135" s="1">
        <v>6600000</v>
      </c>
      <c r="H135" s="1">
        <f>G135*0.27</f>
        <v>1782000.0000000002</v>
      </c>
      <c r="I135" s="1">
        <v>6600000</v>
      </c>
      <c r="J135" s="1">
        <f>I135*0.27</f>
        <v>1782000.0000000002</v>
      </c>
    </row>
    <row r="136" spans="1:11" x14ac:dyDescent="0.3">
      <c r="A136" s="22" t="s">
        <v>139</v>
      </c>
      <c r="B136" s="15" t="s">
        <v>93</v>
      </c>
      <c r="C136" s="19">
        <v>1092000</v>
      </c>
      <c r="D136" s="1">
        <f t="shared" ref="D136:D137" si="15">C136*0.27</f>
        <v>294840</v>
      </c>
      <c r="E136" s="1">
        <v>1092000</v>
      </c>
      <c r="F136" s="1">
        <f t="shared" ref="F136:F138" si="16">E136*0.27</f>
        <v>294840</v>
      </c>
      <c r="G136" s="1">
        <v>1092000</v>
      </c>
      <c r="H136" s="1">
        <f t="shared" ref="H136:H137" si="17">G136*0.27</f>
        <v>294840</v>
      </c>
      <c r="I136" s="1">
        <v>1092000</v>
      </c>
      <c r="J136" s="1">
        <f t="shared" ref="J136:J137" si="18">I136*0.27</f>
        <v>294840</v>
      </c>
    </row>
    <row r="137" spans="1:11" x14ac:dyDescent="0.3">
      <c r="A137" s="22" t="s">
        <v>140</v>
      </c>
      <c r="B137" s="15" t="s">
        <v>94</v>
      </c>
      <c r="C137" s="19">
        <v>473000</v>
      </c>
      <c r="D137" s="1">
        <f t="shared" si="15"/>
        <v>127710.00000000001</v>
      </c>
      <c r="E137" s="1">
        <v>473000</v>
      </c>
      <c r="F137" s="1">
        <f t="shared" si="16"/>
        <v>127710.00000000001</v>
      </c>
      <c r="G137" s="1">
        <v>473000</v>
      </c>
      <c r="H137" s="1">
        <f t="shared" si="17"/>
        <v>127710.00000000001</v>
      </c>
      <c r="I137" s="1">
        <v>473000</v>
      </c>
      <c r="J137" s="1">
        <f t="shared" si="18"/>
        <v>127710.00000000001</v>
      </c>
    </row>
    <row r="138" spans="1:11" x14ac:dyDescent="0.3">
      <c r="A138" s="22" t="s">
        <v>141</v>
      </c>
      <c r="B138" s="15" t="s">
        <v>95</v>
      </c>
      <c r="C138" s="19">
        <v>580000</v>
      </c>
      <c r="D138" s="1">
        <v>0</v>
      </c>
      <c r="E138" s="1">
        <v>580000</v>
      </c>
      <c r="F138" s="1">
        <v>0</v>
      </c>
      <c r="G138" s="1">
        <v>580000</v>
      </c>
      <c r="H138" s="1">
        <v>0</v>
      </c>
      <c r="I138" s="1">
        <v>580000</v>
      </c>
      <c r="J138" s="1">
        <v>0</v>
      </c>
    </row>
    <row r="140" spans="1:11" s="2" customFormat="1" x14ac:dyDescent="0.3">
      <c r="A140" s="14"/>
      <c r="B140" s="2" t="s">
        <v>31</v>
      </c>
      <c r="C140" s="16">
        <f>SUM(C135:C139)</f>
        <v>8745000</v>
      </c>
      <c r="D140" s="2">
        <f>SUM(D135:D139)</f>
        <v>2204550.0000000005</v>
      </c>
      <c r="E140" s="2">
        <f>SUM(E135:E139)</f>
        <v>8745000</v>
      </c>
      <c r="F140" s="2">
        <f>SUM(F135:F139)</f>
        <v>2204550.0000000005</v>
      </c>
      <c r="G140" s="2">
        <f>SUM(G135:G139)</f>
        <v>8745000</v>
      </c>
      <c r="H140" s="2">
        <f>SUM(H135:H139)</f>
        <v>2204550.0000000005</v>
      </c>
      <c r="I140" s="2">
        <f>SUM(I135:I139)</f>
        <v>8745000</v>
      </c>
      <c r="J140" s="2">
        <f>SUM(J135:J139)</f>
        <v>2204550.0000000005</v>
      </c>
      <c r="K140" s="31"/>
    </row>
    <row r="141" spans="1:11" s="2" customFormat="1" x14ac:dyDescent="0.3">
      <c r="A141" s="14"/>
      <c r="C141" s="16"/>
      <c r="K141" s="31"/>
    </row>
    <row r="142" spans="1:11" x14ac:dyDescent="0.3">
      <c r="A142" s="22" t="s">
        <v>193</v>
      </c>
      <c r="B142" s="14" t="s">
        <v>194</v>
      </c>
    </row>
    <row r="143" spans="1:11" x14ac:dyDescent="0.3">
      <c r="B143" s="2"/>
    </row>
    <row r="144" spans="1:11" x14ac:dyDescent="0.3">
      <c r="A144" s="22" t="s">
        <v>195</v>
      </c>
      <c r="B144" s="26" t="s">
        <v>196</v>
      </c>
      <c r="C144" s="19">
        <v>0</v>
      </c>
      <c r="D144" s="1">
        <f t="shared" ref="D144" si="19">C144*0.27</f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</row>
    <row r="145" spans="1:11" x14ac:dyDescent="0.3">
      <c r="A145" s="22" t="s">
        <v>197</v>
      </c>
      <c r="B145" s="27" t="s">
        <v>198</v>
      </c>
      <c r="C145" s="19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</row>
    <row r="146" spans="1:11" x14ac:dyDescent="0.3">
      <c r="A146" s="22" t="s">
        <v>200</v>
      </c>
      <c r="B146" s="27" t="s">
        <v>201</v>
      </c>
      <c r="C146" s="19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</row>
    <row r="147" spans="1:11" x14ac:dyDescent="0.3">
      <c r="A147" s="22" t="s">
        <v>202</v>
      </c>
      <c r="B147" s="27" t="s">
        <v>203</v>
      </c>
      <c r="C147" s="19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</row>
    <row r="148" spans="1:11" x14ac:dyDescent="0.3">
      <c r="B148" s="28"/>
    </row>
    <row r="149" spans="1:11" s="2" customFormat="1" x14ac:dyDescent="0.3">
      <c r="A149" s="29" t="s">
        <v>193</v>
      </c>
      <c r="B149" s="2" t="s">
        <v>199</v>
      </c>
      <c r="C149" s="16">
        <f>SUM(C144:C148)</f>
        <v>0</v>
      </c>
      <c r="D149" s="2">
        <f>SUM(D144:D148)</f>
        <v>0</v>
      </c>
      <c r="E149" s="2">
        <f>SUM(E144:E148)</f>
        <v>0</v>
      </c>
      <c r="F149" s="2">
        <f>SUM(F144:F148)</f>
        <v>0</v>
      </c>
      <c r="G149" s="2">
        <f>SUM(G144:G148)</f>
        <v>0</v>
      </c>
      <c r="H149" s="2">
        <f>SUM(H144:H148)</f>
        <v>0</v>
      </c>
      <c r="I149" s="2">
        <f>SUM(I144:I148)</f>
        <v>0</v>
      </c>
      <c r="J149" s="2">
        <f>SUM(J144:J148)</f>
        <v>0</v>
      </c>
      <c r="K149" s="31"/>
    </row>
    <row r="150" spans="1:11" x14ac:dyDescent="0.3">
      <c r="A150" s="23"/>
      <c r="B150" s="2"/>
      <c r="D150" s="2"/>
      <c r="E150" s="2"/>
      <c r="F150" s="2"/>
      <c r="G150" s="2"/>
      <c r="H150" s="2"/>
      <c r="I150" s="2"/>
      <c r="J150" s="2"/>
    </row>
    <row r="151" spans="1:11" x14ac:dyDescent="0.3">
      <c r="A151" s="22" t="s">
        <v>155</v>
      </c>
      <c r="B151" s="1" t="s">
        <v>156</v>
      </c>
      <c r="C151" s="19">
        <v>0</v>
      </c>
      <c r="D151" s="1">
        <f>C151*0.5*0.27</f>
        <v>0</v>
      </c>
    </row>
    <row r="152" spans="1:11" x14ac:dyDescent="0.3">
      <c r="A152" s="22" t="s">
        <v>162</v>
      </c>
      <c r="B152" s="1" t="s">
        <v>173</v>
      </c>
      <c r="C152" s="19">
        <v>500000</v>
      </c>
      <c r="E152" s="1">
        <v>500000</v>
      </c>
      <c r="F152" s="1">
        <v>0</v>
      </c>
      <c r="G152" s="1">
        <v>500000</v>
      </c>
      <c r="H152" s="1">
        <v>0</v>
      </c>
      <c r="I152" s="1">
        <v>500000</v>
      </c>
      <c r="J152" s="1">
        <v>0</v>
      </c>
    </row>
    <row r="153" spans="1:11" x14ac:dyDescent="0.3">
      <c r="A153" s="22" t="s">
        <v>144</v>
      </c>
      <c r="B153" s="1" t="s">
        <v>207</v>
      </c>
      <c r="C153" s="19">
        <v>573000</v>
      </c>
      <c r="E153" s="1">
        <v>573000</v>
      </c>
      <c r="F153" s="1">
        <v>0</v>
      </c>
      <c r="G153" s="1">
        <v>573000</v>
      </c>
      <c r="H153" s="1">
        <v>0</v>
      </c>
      <c r="I153" s="1">
        <v>573000</v>
      </c>
      <c r="J153" s="1">
        <v>0</v>
      </c>
    </row>
    <row r="154" spans="1:11" x14ac:dyDescent="0.3">
      <c r="A154" s="22" t="s">
        <v>160</v>
      </c>
      <c r="B154" s="1" t="s">
        <v>145</v>
      </c>
      <c r="C154" s="19">
        <v>748000</v>
      </c>
      <c r="E154" s="1">
        <v>748000</v>
      </c>
      <c r="F154" s="1">
        <v>0</v>
      </c>
      <c r="G154" s="1">
        <v>748000</v>
      </c>
      <c r="H154" s="1">
        <v>0</v>
      </c>
      <c r="I154" s="1">
        <v>748000</v>
      </c>
      <c r="J154" s="1">
        <v>0</v>
      </c>
    </row>
    <row r="155" spans="1:11" x14ac:dyDescent="0.3">
      <c r="A155" s="22" t="s">
        <v>192</v>
      </c>
      <c r="B155" s="1" t="s">
        <v>161</v>
      </c>
      <c r="C155" s="19">
        <v>312000</v>
      </c>
      <c r="E155" s="1">
        <v>312000</v>
      </c>
      <c r="F155" s="1">
        <v>0</v>
      </c>
      <c r="G155" s="1">
        <v>312000</v>
      </c>
      <c r="H155" s="1">
        <v>0</v>
      </c>
      <c r="I155" s="1">
        <v>312000</v>
      </c>
      <c r="J155" s="1">
        <v>0</v>
      </c>
    </row>
    <row r="156" spans="1:11" x14ac:dyDescent="0.3">
      <c r="A156" s="22" t="s">
        <v>180</v>
      </c>
      <c r="B156" s="1" t="s">
        <v>165</v>
      </c>
      <c r="C156" s="19">
        <v>177000</v>
      </c>
      <c r="E156" s="1">
        <v>177000</v>
      </c>
      <c r="F156" s="1">
        <v>0</v>
      </c>
      <c r="G156" s="1">
        <v>177000</v>
      </c>
      <c r="H156" s="1">
        <v>0</v>
      </c>
      <c r="I156" s="1">
        <v>177000</v>
      </c>
      <c r="J156" s="1">
        <v>0</v>
      </c>
    </row>
    <row r="157" spans="1:11" x14ac:dyDescent="0.3">
      <c r="A157" s="22" t="s">
        <v>181</v>
      </c>
      <c r="B157" s="1" t="s">
        <v>166</v>
      </c>
      <c r="C157" s="19">
        <v>12000</v>
      </c>
      <c r="E157" s="1">
        <v>12000</v>
      </c>
      <c r="F157" s="1">
        <v>0</v>
      </c>
      <c r="G157" s="1">
        <v>12000</v>
      </c>
      <c r="H157" s="1">
        <v>0</v>
      </c>
      <c r="I157" s="1">
        <v>12000</v>
      </c>
      <c r="J157" s="1">
        <v>0</v>
      </c>
    </row>
    <row r="159" spans="1:11" s="2" customFormat="1" x14ac:dyDescent="0.3">
      <c r="A159" s="14"/>
      <c r="B159" s="2" t="s">
        <v>158</v>
      </c>
      <c r="C159" s="16">
        <f>SUM(C151:C158)</f>
        <v>2322000</v>
      </c>
      <c r="D159" s="2">
        <f>SUM(D151:D158)</f>
        <v>0</v>
      </c>
      <c r="E159" s="2">
        <f>SUM(E152:E158)</f>
        <v>2322000</v>
      </c>
      <c r="F159" s="2">
        <f>SUM(F152:F158)</f>
        <v>0</v>
      </c>
      <c r="G159" s="2">
        <f>SUM(G152:G158)</f>
        <v>2322000</v>
      </c>
      <c r="H159" s="2">
        <f>SUM(H152:H158)</f>
        <v>0</v>
      </c>
      <c r="I159" s="2">
        <f>SUM(I152:I158)</f>
        <v>2322000</v>
      </c>
      <c r="J159" s="2">
        <f>SUM(J152:J158)</f>
        <v>0</v>
      </c>
      <c r="K159" s="31"/>
    </row>
    <row r="161" spans="1:11" s="16" customFormat="1" x14ac:dyDescent="0.3">
      <c r="A161" s="24"/>
      <c r="B161" s="16" t="s">
        <v>171</v>
      </c>
      <c r="C161" s="16">
        <f>C116+C131+C140+C159</f>
        <v>69145000</v>
      </c>
      <c r="D161" s="16">
        <f>D159+O154+D140+D131+D114+D99+D93+D86+D62+D55+D41+D14</f>
        <v>6260009.0000000009</v>
      </c>
      <c r="E161" s="16">
        <f>E159+E149+E140+E131+E116</f>
        <v>55509000</v>
      </c>
      <c r="F161" s="16">
        <f>F41+F55+F62+F86+F93+F99+F114+F131+F140+F159</f>
        <v>4419149</v>
      </c>
      <c r="G161" s="16">
        <f>G159+G149+G140+G131+G116</f>
        <v>56198000</v>
      </c>
      <c r="H161" s="16">
        <f>H159+H149+H140+H131+H116</f>
        <v>4561803.5</v>
      </c>
      <c r="I161" s="16">
        <f>I159+I149+I140+I131+I116</f>
        <v>53644000</v>
      </c>
      <c r="J161" s="16">
        <f>J159+J149+J140+J116</f>
        <v>4561803.5</v>
      </c>
      <c r="K161" s="32"/>
    </row>
    <row r="165" spans="1:11" s="2" customFormat="1" x14ac:dyDescent="0.3">
      <c r="A165" s="14"/>
      <c r="C165" s="16"/>
      <c r="K165" s="31"/>
    </row>
  </sheetData>
  <mergeCells count="5">
    <mergeCell ref="C2:D2"/>
    <mergeCell ref="E2:F2"/>
    <mergeCell ref="C1:J1"/>
    <mergeCell ref="G2:H2"/>
    <mergeCell ref="I2:J2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 xml:space="preserve">&amp;C&amp;"-,Félkövér"Marketing Kft. 2022. évi üzleti kiadási üzleti tervének módosítása és javaslatai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2022-09-15T16:49:32Z</cp:lastPrinted>
  <dcterms:created xsi:type="dcterms:W3CDTF">2019-03-25T21:37:27Z</dcterms:created>
  <dcterms:modified xsi:type="dcterms:W3CDTF">2022-09-15T17:24:45Z</dcterms:modified>
</cp:coreProperties>
</file>