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727" activeTab="0"/>
  </bookViews>
  <sheets>
    <sheet name="1.1.sz.mell." sheetId="1" r:id="rId1"/>
    <sheet name="2.1.sz.mell  " sheetId="2" r:id="rId2"/>
    <sheet name="2.2.sz.mell  " sheetId="3" r:id="rId3"/>
    <sheet name="3.sz.mell." sheetId="4" r:id="rId4"/>
    <sheet name="4.sz.mell.  " sheetId="5" r:id="rId5"/>
    <sheet name="5. sz.mell." sheetId="6" r:id="rId6"/>
    <sheet name="6.sz.mell." sheetId="7" r:id="rId7"/>
    <sheet name="7. sz. mell. " sheetId="8" r:id="rId8"/>
    <sheet name="8. sz. mell" sheetId="9" r:id="rId9"/>
    <sheet name="9. sz. mell" sheetId="10" r:id="rId10"/>
    <sheet name="1. sz tájékoztató t." sheetId="11" r:id="rId11"/>
    <sheet name="2. sz tájékoztató t" sheetId="12" r:id="rId12"/>
    <sheet name="3.sz tájékoztató t." sheetId="13" r:id="rId13"/>
    <sheet name="4. sz tájékoztató t." sheetId="14" r:id="rId14"/>
    <sheet name="5. sz tájékoztató t" sheetId="15" r:id="rId15"/>
    <sheet name="6. sz. tájékoztató" sheetId="16" r:id="rId16"/>
    <sheet name="7. sz. tájékoztató" sheetId="17" r:id="rId17"/>
  </sheets>
  <externalReferences>
    <externalReference r:id="rId20"/>
  </externalReferences>
  <definedNames>
    <definedName name="_xlfn.IFERROR" hidden="1">#NAME?</definedName>
    <definedName name="_xlnm.Print_Titles" localSheetId="13">'4. sz tájékoztató t.'!$1:$3</definedName>
    <definedName name="_xlnm.Print_Titles" localSheetId="8">'8. sz. mell'!$1:$6</definedName>
    <definedName name="_xlnm.Print_Titles" localSheetId="9">'9. sz. mell'!$1:$6</definedName>
    <definedName name="_xlnm.Print_Area" localSheetId="10">'1. sz tájékoztató t.'!$A$1:$E$49</definedName>
    <definedName name="_xlnm.Print_Area" localSheetId="0">'1.1.sz.mell.'!$A$1:$C$52</definedName>
    <definedName name="_xlnm.Print_Area" localSheetId="12">'3.sz tájékoztató t.'!$A$1:$P$27</definedName>
    <definedName name="_xlnm.Print_Area" localSheetId="3">'3.sz.mell.'!$A$1:$G$30</definedName>
    <definedName name="_xlnm.Print_Area" localSheetId="13">'4. sz tájékoztató t.'!$A$1:$G$80</definedName>
    <definedName name="_xlnm.Print_Area" localSheetId="14">'5. sz tájékoztató t'!$A$1:$D$29</definedName>
    <definedName name="_xlnm.Print_Area" localSheetId="8">'8. sz. mell'!$A$1:$E$54</definedName>
    <definedName name="_xlnm.Print_Area" localSheetId="9">'9. sz. mell'!$A$1:$E$59</definedName>
  </definedNames>
  <calcPr fullCalcOnLoad="1"/>
</workbook>
</file>

<file path=xl/sharedStrings.xml><?xml version="1.0" encoding="utf-8"?>
<sst xmlns="http://schemas.openxmlformats.org/spreadsheetml/2006/main" count="901" uniqueCount="445">
  <si>
    <t>Beruházási (felhalmozási) kiadások előirányzata beruházásonként</t>
  </si>
  <si>
    <t>Felújítási kiadások előirányzata felújításonként</t>
  </si>
  <si>
    <t>Vállalkozási maradvány igénybevétele</t>
  </si>
  <si>
    <t xml:space="preserve"> - ebből EU-s forrásból tám. megvalósuló programok, projektek kiadásai</t>
  </si>
  <si>
    <t>Többéves kihatással járó döntések számszerűsítése évenkénti bontásban és összesítve célok szerint</t>
  </si>
  <si>
    <t>Felhalmozási bevételek</t>
  </si>
  <si>
    <t>Finanszírozási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</si>
  <si>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</si>
  <si>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</si>
  <si>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</si>
  <si>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</si>
  <si>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</si>
  <si>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</si>
  <si>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</si>
  <si>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</si>
  <si>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</si>
  <si>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</si>
  <si>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</si>
  <si>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</si>
  <si>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</si>
  <si>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</si>
  <si>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</si>
  <si>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</si>
  <si>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</si>
  <si>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</si>
  <si>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</si>
  <si>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</si>
  <si>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</si>
  <si>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</si>
  <si>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</si>
  <si>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</si>
  <si>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</si>
  <si>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</si>
  <si>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</si>
  <si>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</si>
  <si>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</si>
  <si>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</si>
  <si>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</si>
  <si>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</si>
  <si>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</si>
  <si>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</si>
  <si>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</si>
  <si>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</si>
  <si>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</si>
  <si>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</si>
  <si>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</si>
  <si>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</si>
  <si>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</si>
  <si>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</si>
  <si>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</si>
  <si>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</si>
  <si>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</si>
  <si>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</si>
  <si>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</si>
  <si>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</si>
  <si>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</si>
  <si>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</si>
  <si>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</si>
  <si>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</si>
  <si>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</si>
  <si>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</si>
  <si>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</si>
  <si>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</si>
  <si>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</si>
  <si>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</si>
  <si>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</si>
  <si>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</si>
  <si>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</si>
  <si>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</si>
  <si>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</si>
  <si>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</si>
  <si>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</si>
  <si>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</si>
  <si>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</si>
  <si>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</si>
  <si>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</si>
  <si>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</si>
  <si>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</si>
  <si>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</si>
  <si>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</si>
  <si>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</si>
  <si>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</si>
  <si>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</si>
  <si>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</si>
  <si>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</si>
  <si>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</si>
  <si>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</si>
  <si>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</si>
  <si>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</si>
  <si>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</si>
  <si>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Bevételek összesen:</t>
  </si>
  <si>
    <t>Kiadások összesen:</t>
  </si>
  <si>
    <t>Egyenleg</t>
  </si>
  <si>
    <t>1.8.</t>
  </si>
  <si>
    <t>1.9.</t>
  </si>
  <si>
    <t>1.10.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</si>
  <si>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</si>
  <si>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</si>
  <si>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</si>
  <si>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</si>
  <si>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</si>
  <si>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</si>
  <si>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</si>
  <si>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</si>
  <si>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</si>
  <si>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</si>
  <si>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</si>
  <si>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</si>
  <si>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</si>
  <si>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</si>
  <si>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</si>
  <si>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</si>
  <si>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</si>
  <si>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</si>
  <si>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</si>
  <si>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</si>
  <si>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</si>
  <si>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</si>
  <si>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</si>
  <si>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</si>
  <si>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</si>
  <si>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</si>
  <si>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</si>
  <si>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</si>
  <si>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</si>
  <si>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</si>
  <si>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</si>
  <si>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</si>
  <si>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</si>
  <si>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</si>
  <si>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</si>
  <si>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</si>
  <si>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</si>
  <si>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</si>
  <si>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</si>
  <si>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</si>
  <si>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</si>
  <si>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</si>
  <si>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</si>
  <si>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</si>
  <si>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</si>
  <si>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</si>
  <si>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</si>
  <si>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</si>
  <si>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</si>
  <si>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</si>
  <si>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</si>
  <si>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</si>
  <si>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</si>
  <si>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</si>
  <si>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</si>
  <si>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</si>
  <si>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</si>
  <si>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</si>
  <si>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</si>
  <si>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</si>
  <si>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</si>
  <si>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</si>
  <si>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</si>
  <si>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</si>
  <si>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</si>
  <si>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</si>
  <si>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</si>
  <si>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</si>
  <si>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</si>
  <si>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</si>
  <si>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</si>
  <si>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</si>
  <si>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</si>
  <si>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</si>
  <si>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</si>
  <si>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</si>
  <si>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</si>
  <si>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</si>
  <si>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</si>
  <si>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</si>
  <si>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</si>
  <si>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</si>
  <si>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</si>
  <si>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</si>
  <si>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</si>
  <si>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</si>
  <si>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</si>
  <si>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</si>
  <si>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</si>
  <si>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</si>
  <si>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</si>
  <si>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</si>
  <si>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</si>
  <si>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</si>
  <si>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</si>
  <si>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</si>
  <si>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</si>
  <si>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</si>
  <si>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</si>
  <si>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</si>
  <si>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</si>
  <si>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</si>
  <si>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</si>
  <si>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</si>
  <si>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</si>
  <si>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</si>
  <si>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</si>
  <si>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</si>
  <si>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</si>
  <si>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</si>
  <si>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</si>
  <si>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</si>
  <si>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</si>
  <si>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</si>
  <si>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</si>
  <si>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</si>
  <si>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</si>
  <si>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</si>
  <si>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</si>
  <si>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</si>
  <si>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</si>
  <si>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</si>
  <si>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</si>
  <si>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</si>
  <si>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</si>
  <si>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</si>
  <si>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</si>
  <si>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</si>
  <si>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</si>
  <si>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</si>
  <si>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</si>
  <si>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</si>
  <si>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</si>
  <si>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</si>
  <si>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Felhalmozási költségvetés kiadásai (2.1.+…+2.3.)</t>
  </si>
  <si>
    <t>KIADÁSOK ÖSSZESEN: (1.+2.)</t>
  </si>
  <si>
    <t>Felhalmozási célú támogatások ÁH-on belül</t>
  </si>
  <si>
    <t>Működési bevételek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</si>
  <si>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</si>
  <si>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</si>
  <si>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</si>
  <si>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</si>
  <si>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</si>
  <si>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</si>
  <si>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</si>
  <si>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</si>
  <si>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</si>
  <si>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9.4.</t>
  </si>
  <si>
    <t>9.5.</t>
  </si>
  <si>
    <t>Hitel-, kölcsön felvétele államháztartáson kívülről</t>
  </si>
  <si>
    <t>Értékpapírok beváltása, értékesítése</t>
  </si>
  <si>
    <t>Előző évi költségvetési maradvány igénybevétele</t>
  </si>
  <si>
    <t>Előző évi vállalkozási maradvány igénybevétele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</si>
  <si>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</si>
  <si>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</si>
  <si>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</si>
  <si>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</si>
  <si>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</si>
  <si>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Költségvetési szervek finanszírozása</t>
  </si>
  <si>
    <t>Költségvetési bevételek összesen (1.+…+12.)</t>
  </si>
  <si>
    <t>Önkormányzati vagyon és az önkormányzatot megillető vagyoni értékű jog értékesítéséből és hasznosításából származó bevétel</t>
  </si>
  <si>
    <t>Osztalék, koncessziós díj és a hozambevétel</t>
  </si>
  <si>
    <t>KÖLTSÉGVETÉSI BEVÉTELEK ÖSSZESEN: (1.+…+7.)</t>
  </si>
  <si>
    <t>FINANSZÍROZÁSI BEVÉTELEK ÖSSZESEN: (9. +10.)</t>
  </si>
  <si>
    <t>BEVÉTELEK ÖSSZESEN: (8.+11.)</t>
  </si>
  <si>
    <t>Irányító szervi (önkormányzati) támogatás folyósítása (intézményfinanszírozás)</t>
  </si>
  <si>
    <t>Beruházás feladatonként</t>
  </si>
  <si>
    <t>Felújítás célonként</t>
  </si>
  <si>
    <t>Egyéb</t>
  </si>
  <si>
    <t>Önkormányzat működési támogatása</t>
  </si>
  <si>
    <t>Működési célú támogatás ÁH-on belül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</si>
  <si>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</si>
  <si>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>1.6.-ból - Általános tartalék</t>
  </si>
  <si>
    <t xml:space="preserve">            - Céltartalék</t>
  </si>
  <si>
    <t>KÖLTSÉGVETÉSI KIADÁSOK ÖSSZESEN (1+2)</t>
  </si>
  <si>
    <t>Finanszírozási kiadások (4.1.+…+4.4.)</t>
  </si>
  <si>
    <t>4.4.</t>
  </si>
  <si>
    <t>Központi, irányító szervi támogatás</t>
  </si>
  <si>
    <t>Adóssághoz nem kapcsolódó származékos ügyletek</t>
  </si>
  <si>
    <t>KIADÁSOK ÖSSZESEN: (3.+4.)</t>
  </si>
  <si>
    <t>Kezesség-, illetve garanciavállalással kapcsolatos megtérülés</t>
  </si>
  <si>
    <t>Finanszírozási kiadások (4.1.+4.2.+4.3.)</t>
  </si>
  <si>
    <t>Éves tervezett létszám előirányzat (fő)</t>
  </si>
  <si>
    <t xml:space="preserve"> - 2.3.-ból EU-s támogatás</t>
  </si>
  <si>
    <t>- 4.2.-ből EU-s támogatás</t>
  </si>
  <si>
    <t>Működési költségvetés kiadásai (1.1+…+1.6.)</t>
  </si>
  <si>
    <t xml:space="preserve">              - Céltartalék</t>
  </si>
  <si>
    <t>KÖLTSÉGVETÉSI KIADÁSOK ÖSSZESEN (1.+2.)</t>
  </si>
  <si>
    <t>Finanszírozási kiadások (4.1.+4.2.)</t>
  </si>
  <si>
    <t>2. tájékoztató kimutatás</t>
  </si>
  <si>
    <t>3. tájékoztató kimutatás</t>
  </si>
  <si>
    <t>Kiemelt előirányzat, előirányzat megnevezése</t>
  </si>
  <si>
    <t>Forintban!</t>
  </si>
  <si>
    <t>Bruttó  hiány:</t>
  </si>
  <si>
    <t>Bruttó  többlet:</t>
  </si>
  <si>
    <t>Bruttó hiány:</t>
  </si>
  <si>
    <t>Bruttó többlet:</t>
  </si>
  <si>
    <t>I. Működési célú bevételek és kiadások mérlege
(Társulás szinten)</t>
  </si>
  <si>
    <t>II. Felhalmozási célú bevételek és kiadások mérlege
(Társulás szinten)</t>
  </si>
  <si>
    <t>4. számú tájékoztató</t>
  </si>
  <si>
    <t>Véglegesen átvett pénzeszköz megnevezése</t>
  </si>
  <si>
    <t>6.1</t>
  </si>
  <si>
    <t>Támogatásértékű működési bevételek (6.1.1.+…+6.1.4.)</t>
  </si>
  <si>
    <t>6.1.1</t>
  </si>
  <si>
    <t>OEP-től átvett pénzeszköz</t>
  </si>
  <si>
    <t>6.1.1.1</t>
  </si>
  <si>
    <t>Védőnői szolgálatra (Gondozási Kp.)</t>
  </si>
  <si>
    <t>6.1.1.2</t>
  </si>
  <si>
    <t>Orvosi ügyeletre (Gondozási Kp.)</t>
  </si>
  <si>
    <t>6.1.4</t>
  </si>
  <si>
    <t>EU-s támogatásból származó bevétel</t>
  </si>
  <si>
    <t>6.1.3</t>
  </si>
  <si>
    <t>Elkülönített állami pénzalapoktól átvett pénzeszköz</t>
  </si>
  <si>
    <t>Egyéb kvi szervtől átvett támogatás</t>
  </si>
  <si>
    <t>6.1.4.1</t>
  </si>
  <si>
    <t>Központi (fejezettől) kvi szervtől átv. pénz.</t>
  </si>
  <si>
    <t>6.1.4.2</t>
  </si>
  <si>
    <t>Támogatás értékű bevétel önkormányzattól</t>
  </si>
  <si>
    <t>Orvosi ügyeletre átvett Alsónána</t>
  </si>
  <si>
    <t>Orvosi ügyeletre átvett Alsónyék</t>
  </si>
  <si>
    <t>Orvosi ügyeletre átvett Báta</t>
  </si>
  <si>
    <t>Orvosi ügyeletre átvett Bátaszék</t>
  </si>
  <si>
    <t>Orvosi ügyeletre átvett Mórágy</t>
  </si>
  <si>
    <t>Orvosi ügyeletre átvett Pörböly</t>
  </si>
  <si>
    <t>Orvosi ügyeletre átvett Várdomb</t>
  </si>
  <si>
    <t>HSNY-re hozzájárulás Alsónyék</t>
  </si>
  <si>
    <t>HSNY-re hozzájárulás Báta</t>
  </si>
  <si>
    <t>HSNY-re hozzájárulás Bátaszék</t>
  </si>
  <si>
    <t>HSNY-re hozzájárulás Pörböly</t>
  </si>
  <si>
    <t>HSNY-re hozzájárulás Sárpilis</t>
  </si>
  <si>
    <t>HSNY-re hozzájárulás Várdomb</t>
  </si>
  <si>
    <t>HSNY-re igényelt állami támogatás átadása</t>
  </si>
  <si>
    <t>Munkaszervezet működtetésére Alsónána</t>
  </si>
  <si>
    <t>Munkaszervezet működtetésére Alsónyék</t>
  </si>
  <si>
    <t>Munkaszervezet működtetésére Báta</t>
  </si>
  <si>
    <t>Munkaszervezet működtetésére Bátaszék</t>
  </si>
  <si>
    <t>Munkaszervezet működtetésére Mórágy</t>
  </si>
  <si>
    <t>Munkaszervezet működtetésére Pörböly</t>
  </si>
  <si>
    <t>Munkaszervezet működtetésére Sárpilis</t>
  </si>
  <si>
    <t>Munkaszervezet működtetésére Várdomb</t>
  </si>
  <si>
    <t>Szociális étkeztetésre igényelt állami támogatás átadása</t>
  </si>
  <si>
    <t>Szociális étkeztetésre támogatás átadása</t>
  </si>
  <si>
    <t>IK-re igényelt állami támogatás átadása</t>
  </si>
  <si>
    <t>IK hozzájárulás Bátaszék</t>
  </si>
  <si>
    <t>Gyermekjóléti és családsegitére igényelt állami támogatás átadása</t>
  </si>
  <si>
    <t>Családsegítés Bátaszék</t>
  </si>
  <si>
    <t>Családsegítés Alsónyék</t>
  </si>
  <si>
    <t>Családsegítés Alsónána</t>
  </si>
  <si>
    <t>Családsegítés Sárpilis</t>
  </si>
  <si>
    <t>Védőnők  Bátaszék</t>
  </si>
  <si>
    <t>Védőnők  Alsónyék</t>
  </si>
  <si>
    <t>Védőnők Pörböly</t>
  </si>
  <si>
    <t>JHSNY feladat támogatása Bátaszék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</si>
  <si>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</si>
  <si>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</si>
  <si>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</si>
  <si>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</si>
  <si>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6.2.</t>
  </si>
  <si>
    <t>Támogatásértékű felhalmozási bevételek (6.2.1+…+6.2.4)</t>
  </si>
  <si>
    <t>6.2.1</t>
  </si>
  <si>
    <t>6.2.2.</t>
  </si>
  <si>
    <t>EU támogatás</t>
  </si>
  <si>
    <t>6.2.3</t>
  </si>
  <si>
    <t>6.2.4</t>
  </si>
  <si>
    <t>Önkormányzatoktól társulástól átvett pénzeszköz</t>
  </si>
  <si>
    <t>6.2.5</t>
  </si>
  <si>
    <t>Egyéb kvi szervtől átvett támogatás(5.7.4.1+..+5.7.4.6.)</t>
  </si>
  <si>
    <t>6.3.</t>
  </si>
  <si>
    <t>Működési célú pénzeszköz átvétel államháztartáson kívülről</t>
  </si>
  <si>
    <t>6.4.</t>
  </si>
  <si>
    <t>Felhalmozási célú pénzeszk. átvétel államháztartáson kívülről</t>
  </si>
  <si>
    <t>IV. Véglegesen átvett pénzeszközök (6.1+ 6.2+ 6.3 + 6.4)</t>
  </si>
  <si>
    <t>5. számú tájékoztató</t>
  </si>
  <si>
    <t>Véglegesen átadott pénzeszköz megnevezése</t>
  </si>
  <si>
    <t>1.6</t>
  </si>
  <si>
    <t>Támogatásértékű működési kiadás</t>
  </si>
  <si>
    <t>Bátaszéki KÖH feladatellátási hozzájárulás Bátaszék</t>
  </si>
  <si>
    <t>Bátaszéki KÖH feladatellátási hozzájárulás Alsónána</t>
  </si>
  <si>
    <t>Bátaszéki KÖH feladatellátási hozzájárulás Alsónyék</t>
  </si>
  <si>
    <t>Bátaszéki KÖH feladatellátási hozzájárulás Báta</t>
  </si>
  <si>
    <t>Bátaszéki KÖH feladatellátási hozzájárulás Mórágy</t>
  </si>
  <si>
    <t>Bátaszéki KÖH feladatellátási hozzájárulás Pörböly</t>
  </si>
  <si>
    <t>Bátaszéki KÖH feladatellátási hozzájárulás Sárpilis</t>
  </si>
  <si>
    <t>Bátaszéki KÖH feladatellátási hozzájárulás Várdomb</t>
  </si>
  <si>
    <t>Működési célú pénzeszközátadás államháztartáson kívülre</t>
  </si>
  <si>
    <t>2.3</t>
  </si>
  <si>
    <t>Támogatásértékű felhalmozási kiadás</t>
  </si>
  <si>
    <t>2.4</t>
  </si>
  <si>
    <t>Felhalmozási célú pénzeszközátadás államháztartáson kívülre</t>
  </si>
  <si>
    <t>Véglegesen átadott pénzeszközök (1.6+1.7+2.3+2.4)</t>
  </si>
  <si>
    <t>Gondozási Központ Bátaszék</t>
  </si>
  <si>
    <t>ESZGY Társulás</t>
  </si>
  <si>
    <t>ESZGY Társulás adósságot keletkeztető ügyletekből és kezességvállalásokból fennálló kötelezettségei</t>
  </si>
  <si>
    <t>ESZGY Társulás saját bevételeinek részletezése az adósságot keletkeztető ügyletből származó tárgyévi fizetési kötelezettség megállapításához</t>
  </si>
  <si>
    <t>Szociális étkeztetésre támogatás átadása Bátaszék</t>
  </si>
  <si>
    <t>Eltérés</t>
  </si>
  <si>
    <t>%</t>
  </si>
  <si>
    <t>JHSNY támogatás</t>
  </si>
  <si>
    <t>HSNY-re hozzájárulás Alsónána</t>
  </si>
  <si>
    <t>Állami</t>
  </si>
  <si>
    <t>Bátaszék</t>
  </si>
  <si>
    <t>Báta</t>
  </si>
  <si>
    <t>Alsónyék</t>
  </si>
  <si>
    <t>Alsónána</t>
  </si>
  <si>
    <t>Mórágy</t>
  </si>
  <si>
    <t>Pörböly</t>
  </si>
  <si>
    <t>Sárpilis</t>
  </si>
  <si>
    <t>Várdomb</t>
  </si>
  <si>
    <t>JHSNY (JHSNY készülék,)</t>
  </si>
  <si>
    <t>NEAK-tól átvett pénzeszköz</t>
  </si>
  <si>
    <t xml:space="preserve">  forintban !</t>
  </si>
  <si>
    <t xml:space="preserve"> forintban !</t>
  </si>
  <si>
    <t>2022. év</t>
  </si>
  <si>
    <t>2022.évi eredeti előirányzat</t>
  </si>
  <si>
    <t>2022. évi eredeti előirányzat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</si>
  <si>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</si>
  <si>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</si>
  <si>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</si>
  <si>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</si>
  <si>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</si>
  <si>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</si>
  <si>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</si>
  <si>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</si>
  <si>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1.3.2.1.</t>
  </si>
  <si>
    <t>számított létszám</t>
  </si>
  <si>
    <t>1.3.2.3.1.</t>
  </si>
  <si>
    <t>Szociális étkeztetés - önálló feladatellátás</t>
  </si>
  <si>
    <t>fő</t>
  </si>
  <si>
    <t>1.3.2.4.3.</t>
  </si>
  <si>
    <t>Személyi gondozás - társulás által történő feladatellátás</t>
  </si>
  <si>
    <t>1.3.2.6.2.</t>
  </si>
  <si>
    <t>Időskorúak nappali intézményi ellátása - társulás által történő feladatellátás</t>
  </si>
  <si>
    <t>1.3.2.3-1.3.2.15</t>
  </si>
  <si>
    <t>Jogcím száma</t>
  </si>
  <si>
    <t xml:space="preserve">Jogcím megnevezése  </t>
  </si>
  <si>
    <t>Mennyiségi egység</t>
  </si>
  <si>
    <t>Fajlagos összeg</t>
  </si>
  <si>
    <t>Mutató</t>
  </si>
  <si>
    <t>Forint</t>
  </si>
  <si>
    <t>Család- és gyermekjóléti szolgálat összesen:</t>
  </si>
  <si>
    <t>Szociális feladatellátás összesen:</t>
  </si>
  <si>
    <t>2023. évi előirányzat</t>
  </si>
  <si>
    <t>2023. év</t>
  </si>
  <si>
    <t>2023. évi eredeti előirányzat</t>
  </si>
  <si>
    <t>2023.évi eredeti előirányzat</t>
  </si>
  <si>
    <t>2023</t>
  </si>
  <si>
    <t>6.1.1.3</t>
  </si>
  <si>
    <t>JHSNY támogatás (Gondozási Kp.)</t>
  </si>
  <si>
    <t>2023. eredeti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</si>
</sst>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%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60029125213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598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0" xfId="59" applyFont="1" applyFill="1" applyBorder="1" applyAlignment="1" applyProtection="1">
      <alignment horizontal="left" vertical="center" wrapText="1" indent="1"/>
      <protection/>
    </xf>
    <xf numFmtId="0" fontId="14" fillId="0" borderId="21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7" fillId="0" borderId="20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1" xfId="59" applyFont="1" applyFill="1" applyBorder="1" applyAlignment="1" applyProtection="1">
      <alignment vertical="center" wrapText="1"/>
      <protection/>
    </xf>
    <xf numFmtId="0" fontId="14" fillId="0" borderId="26" xfId="59" applyFont="1" applyFill="1" applyBorder="1" applyAlignment="1" applyProtection="1">
      <alignment vertical="center" wrapText="1"/>
      <protection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21" xfId="59" applyFont="1" applyFill="1" applyBorder="1" applyAlignment="1" applyProtection="1">
      <alignment horizontal="center" vertical="center" wrapText="1"/>
      <protection/>
    </xf>
    <xf numFmtId="0" fontId="14" fillId="0" borderId="27" xfId="59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left" vertical="center" inden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7" fillId="0" borderId="27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31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/>
      <protection/>
    </xf>
    <xf numFmtId="0" fontId="7" fillId="0" borderId="39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6" fillId="0" borderId="20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6" fillId="0" borderId="16" xfId="60" applyFont="1" applyFill="1" applyBorder="1" applyAlignment="1" applyProtection="1">
      <alignment horizontal="left" vertical="center" indent="1"/>
      <protection/>
    </xf>
    <xf numFmtId="164" fontId="16" fillId="0" borderId="10" xfId="60" applyNumberFormat="1" applyFont="1" applyFill="1" applyBorder="1" applyAlignment="1" applyProtection="1">
      <alignment vertical="center"/>
      <protection locked="0"/>
    </xf>
    <xf numFmtId="164" fontId="16" fillId="0" borderId="24" xfId="60" applyNumberFormat="1" applyFont="1" applyFill="1" applyBorder="1" applyAlignment="1" applyProtection="1">
      <alignment vertical="center"/>
      <protection/>
    </xf>
    <xf numFmtId="0" fontId="16" fillId="0" borderId="17" xfId="60" applyFont="1" applyFill="1" applyBorder="1" applyAlignment="1" applyProtection="1">
      <alignment horizontal="left" vertical="center" indent="1"/>
      <protection/>
    </xf>
    <xf numFmtId="164" fontId="16" fillId="0" borderId="11" xfId="60" applyNumberFormat="1" applyFont="1" applyFill="1" applyBorder="1" applyAlignment="1" applyProtection="1">
      <alignment vertical="center"/>
      <protection locked="0"/>
    </xf>
    <xf numFmtId="164" fontId="16" fillId="0" borderId="23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6" fillId="0" borderId="12" xfId="60" applyNumberFormat="1" applyFont="1" applyFill="1" applyBorder="1" applyAlignment="1" applyProtection="1">
      <alignment vertical="center"/>
      <protection locked="0"/>
    </xf>
    <xf numFmtId="164" fontId="16" fillId="0" borderId="37" xfId="60" applyNumberFormat="1" applyFont="1" applyFill="1" applyBorder="1" applyAlignment="1" applyProtection="1">
      <alignment vertical="center"/>
      <protection/>
    </xf>
    <xf numFmtId="164" fontId="14" fillId="0" borderId="21" xfId="60" applyNumberFormat="1" applyFont="1" applyFill="1" applyBorder="1" applyAlignment="1" applyProtection="1">
      <alignment vertical="center"/>
      <protection/>
    </xf>
    <xf numFmtId="164" fontId="14" fillId="0" borderId="27" xfId="60" applyNumberFormat="1" applyFont="1" applyFill="1" applyBorder="1" applyAlignment="1" applyProtection="1">
      <alignment vertical="center"/>
      <protection/>
    </xf>
    <xf numFmtId="0" fontId="16" fillId="0" borderId="18" xfId="60" applyFont="1" applyFill="1" applyBorder="1" applyAlignment="1" applyProtection="1">
      <alignment horizontal="left" vertical="center" indent="1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164" fontId="14" fillId="0" borderId="21" xfId="60" applyNumberFormat="1" applyFont="1" applyFill="1" applyBorder="1" applyProtection="1">
      <alignment/>
      <protection/>
    </xf>
    <xf numFmtId="164" fontId="14" fillId="0" borderId="27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14" fillId="33" borderId="21" xfId="0" applyNumberFormat="1" applyFont="1" applyFill="1" applyBorder="1" applyAlignment="1" applyProtection="1">
      <alignment vertical="center" wrapText="1"/>
      <protection/>
    </xf>
    <xf numFmtId="164" fontId="7" fillId="33" borderId="21" xfId="0" applyNumberFormat="1" applyFont="1" applyFill="1" applyBorder="1" applyAlignment="1" applyProtection="1">
      <alignment vertical="center" wrapText="1"/>
      <protection/>
    </xf>
    <xf numFmtId="164" fontId="0" fillId="33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1" xfId="59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59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right"/>
      <protection/>
    </xf>
    <xf numFmtId="164" fontId="15" fillId="0" borderId="41" xfId="59" applyNumberFormat="1" applyFont="1" applyFill="1" applyBorder="1" applyAlignment="1" applyProtection="1">
      <alignment horizontal="left" vertical="center"/>
      <protection/>
    </xf>
    <xf numFmtId="0" fontId="16" fillId="0" borderId="29" xfId="59" applyFont="1" applyFill="1" applyBorder="1" applyAlignment="1" applyProtection="1">
      <alignment horizontal="left" vertical="center" wrapText="1" indent="1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0" fillId="0" borderId="27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31" xfId="59" applyFont="1" applyFill="1" applyBorder="1" applyAlignment="1">
      <alignment horizontal="center" vertical="center"/>
      <protection/>
    </xf>
    <xf numFmtId="0" fontId="3" fillId="0" borderId="21" xfId="59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3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0" fillId="0" borderId="12" xfId="59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19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43" xfId="59" applyFont="1" applyFill="1" applyBorder="1" applyAlignment="1" applyProtection="1">
      <alignment horizontal="center" vertical="center" wrapText="1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21" xfId="59" applyFont="1" applyFill="1" applyBorder="1" applyAlignment="1" applyProtection="1">
      <alignment horizontal="center" vertical="center"/>
      <protection/>
    </xf>
    <xf numFmtId="0" fontId="16" fillId="0" borderId="2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31" xfId="59" applyFont="1" applyFill="1" applyBorder="1" applyAlignment="1" applyProtection="1">
      <alignment horizontal="center" vertical="center"/>
      <protection/>
    </xf>
    <xf numFmtId="166" fontId="14" fillId="0" borderId="27" xfId="40" applyNumberFormat="1" applyFont="1" applyFill="1" applyBorder="1" applyAlignment="1" applyProtection="1">
      <alignment/>
      <protection/>
    </xf>
    <xf numFmtId="166" fontId="16" fillId="0" borderId="43" xfId="40" applyNumberFormat="1" applyFont="1" applyFill="1" applyBorder="1" applyAlignment="1" applyProtection="1">
      <alignment/>
      <protection locked="0"/>
    </xf>
    <xf numFmtId="166" fontId="16" fillId="0" borderId="23" xfId="40" applyNumberFormat="1" applyFont="1" applyFill="1" applyBorder="1" applyAlignment="1" applyProtection="1">
      <alignment/>
      <protection locked="0"/>
    </xf>
    <xf numFmtId="166" fontId="16" fillId="0" borderId="25" xfId="40" applyNumberFormat="1" applyFont="1" applyFill="1" applyBorder="1" applyAlignment="1" applyProtection="1">
      <alignment/>
      <protection locked="0"/>
    </xf>
    <xf numFmtId="0" fontId="16" fillId="0" borderId="13" xfId="59" applyFont="1" applyFill="1" applyBorder="1" applyProtection="1">
      <alignment/>
      <protection locked="0"/>
    </xf>
    <xf numFmtId="0" fontId="16" fillId="0" borderId="11" xfId="59" applyFont="1" applyFill="1" applyBorder="1" applyProtection="1">
      <alignment/>
      <protection locked="0"/>
    </xf>
    <xf numFmtId="0" fontId="16" fillId="0" borderId="15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left" vertical="center" wrapText="1"/>
      <protection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Fill="1" applyBorder="1" applyAlignment="1" applyProtection="1">
      <alignment vertical="center"/>
      <protection/>
    </xf>
    <xf numFmtId="3" fontId="16" fillId="0" borderId="43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2" fillId="0" borderId="48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36" xfId="0" applyNumberFormat="1" applyFont="1" applyFill="1" applyBorder="1" applyAlignment="1" applyProtection="1">
      <alignment vertical="center" wrapText="1"/>
      <protection/>
    </xf>
    <xf numFmtId="0" fontId="16" fillId="0" borderId="11" xfId="60" applyFont="1" applyFill="1" applyBorder="1" applyAlignment="1" applyProtection="1">
      <alignment horizontal="left" vertical="center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indent="1"/>
      <protection/>
    </xf>
    <xf numFmtId="0" fontId="7" fillId="0" borderId="21" xfId="60" applyFont="1" applyFill="1" applyBorder="1" applyAlignment="1" applyProtection="1">
      <alignment horizontal="left" indent="1"/>
      <protection/>
    </xf>
    <xf numFmtId="0" fontId="20" fillId="0" borderId="21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51" xfId="40" applyNumberFormat="1" applyFont="1" applyFill="1" applyBorder="1" applyAlignment="1" applyProtection="1">
      <alignment/>
      <protection locked="0"/>
    </xf>
    <xf numFmtId="166" fontId="16" fillId="0" borderId="47" xfId="40" applyNumberFormat="1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5" xfId="59" applyFont="1" applyFill="1" applyBorder="1" applyAlignment="1" applyProtection="1">
      <alignment horizontal="center" vertical="center" wrapText="1"/>
      <protection/>
    </xf>
    <xf numFmtId="0" fontId="6" fillId="0" borderId="55" xfId="59" applyFont="1" applyFill="1" applyBorder="1" applyAlignment="1" applyProtection="1">
      <alignment vertical="center" wrapText="1"/>
      <protection/>
    </xf>
    <xf numFmtId="164" fontId="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center" vertical="center" wrapText="1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1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8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wrapText="1"/>
      <protection/>
    </xf>
    <xf numFmtId="0" fontId="20" fillId="0" borderId="28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42" xfId="59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29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0" xfId="59" applyFont="1" applyFill="1" applyBorder="1" applyAlignment="1">
      <alignment horizontal="center" vertical="center"/>
      <protection/>
    </xf>
    <xf numFmtId="166" fontId="3" fillId="0" borderId="21" xfId="59" applyNumberFormat="1" applyFont="1" applyFill="1" applyBorder="1">
      <alignment/>
      <protection/>
    </xf>
    <xf numFmtId="166" fontId="3" fillId="0" borderId="27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4" fillId="0" borderId="20" xfId="59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60" xfId="0" applyFont="1" applyBorder="1" applyAlignment="1">
      <alignment vertical="center" wrapText="1"/>
    </xf>
    <xf numFmtId="0" fontId="16" fillId="0" borderId="55" xfId="59" applyFont="1" applyFill="1" applyBorder="1" applyAlignment="1" applyProtection="1">
      <alignment horizontal="right" vertical="center" wrapText="1" indent="1"/>
      <protection/>
    </xf>
    <xf numFmtId="164" fontId="1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0" fontId="6" fillId="0" borderId="0" xfId="59" applyFont="1" applyFill="1" applyProtection="1">
      <alignment/>
      <protection/>
    </xf>
    <xf numFmtId="164" fontId="16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right" vertical="center" indent="1"/>
      <protection locked="0"/>
    </xf>
    <xf numFmtId="49" fontId="7" fillId="0" borderId="62" xfId="0" applyNumberFormat="1" applyFont="1" applyFill="1" applyBorder="1" applyAlignment="1" applyProtection="1">
      <alignment horizontal="right" vertical="center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Font="1" applyAlignment="1" applyProtection="1">
      <alignment horizontal="right" vertical="top"/>
      <protection locked="0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164" fontId="0" fillId="0" borderId="0" xfId="0" applyNumberFormat="1" applyAlignment="1">
      <alignment vertical="center" wrapText="1"/>
    </xf>
    <xf numFmtId="164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34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0" fillId="0" borderId="0" xfId="0" applyNumberFormat="1" applyAlignment="1" applyProtection="1">
      <alignment vertical="center" wrapText="1"/>
      <protection/>
    </xf>
    <xf numFmtId="49" fontId="14" fillId="35" borderId="11" xfId="59" applyNumberFormat="1" applyFont="1" applyFill="1" applyBorder="1" applyAlignment="1" applyProtection="1">
      <alignment horizontal="left" vertical="center" wrapText="1" indent="1"/>
      <protection/>
    </xf>
    <xf numFmtId="0" fontId="14" fillId="35" borderId="11" xfId="59" applyFont="1" applyFill="1" applyBorder="1" applyAlignment="1" applyProtection="1">
      <alignment horizontal="left" vertical="center" wrapText="1" indent="1"/>
      <protection/>
    </xf>
    <xf numFmtId="164" fontId="14" fillId="35" borderId="11" xfId="59" applyNumberFormat="1" applyFont="1" applyFill="1" applyBorder="1" applyAlignment="1" applyProtection="1">
      <alignment horizontal="right" vertical="center" wrapText="1"/>
      <protection/>
    </xf>
    <xf numFmtId="164" fontId="26" fillId="35" borderId="0" xfId="0" applyNumberFormat="1" applyFont="1" applyFill="1" applyAlignment="1">
      <alignment vertical="center" wrapText="1"/>
    </xf>
    <xf numFmtId="49" fontId="14" fillId="35" borderId="11" xfId="59" applyNumberFormat="1" applyFont="1" applyFill="1" applyBorder="1" applyAlignment="1" applyProtection="1">
      <alignment horizontal="left" vertical="center" wrapText="1" indent="1"/>
      <protection/>
    </xf>
    <xf numFmtId="164" fontId="14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27" fillId="35" borderId="0" xfId="0" applyNumberFormat="1" applyFont="1" applyFill="1" applyAlignment="1">
      <alignment vertical="center" wrapText="1"/>
    </xf>
    <xf numFmtId="49" fontId="16" fillId="35" borderId="11" xfId="59" applyNumberFormat="1" applyFont="1" applyFill="1" applyBorder="1" applyAlignment="1" applyProtection="1">
      <alignment horizontal="left" vertical="center" wrapText="1" indent="1"/>
      <protection/>
    </xf>
    <xf numFmtId="0" fontId="16" fillId="35" borderId="11" xfId="59" applyFont="1" applyFill="1" applyBorder="1" applyAlignment="1" applyProtection="1">
      <alignment horizontal="left" vertical="center" wrapText="1" indent="1"/>
      <protection/>
    </xf>
    <xf numFmtId="164" fontId="16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0" fillId="35" borderId="0" xfId="0" applyNumberFormat="1" applyFill="1" applyAlignment="1">
      <alignment vertical="center" wrapText="1"/>
    </xf>
    <xf numFmtId="0" fontId="13" fillId="35" borderId="11" xfId="0" applyFont="1" applyFill="1" applyBorder="1" applyAlignment="1">
      <alignment horizontal="left" vertical="center" wrapText="1" indent="1"/>
    </xf>
    <xf numFmtId="0" fontId="28" fillId="35" borderId="11" xfId="0" applyFont="1" applyFill="1" applyBorder="1" applyAlignment="1">
      <alignment horizontal="left" vertical="center" wrapText="1" indent="1"/>
    </xf>
    <xf numFmtId="164" fontId="21" fillId="35" borderId="11" xfId="59" applyNumberFormat="1" applyFont="1" applyFill="1" applyBorder="1" applyAlignment="1" applyProtection="1">
      <alignment horizontal="right" vertical="center" wrapText="1"/>
      <protection locked="0"/>
    </xf>
    <xf numFmtId="0" fontId="16" fillId="35" borderId="11" xfId="59" applyFont="1" applyFill="1" applyBorder="1" applyAlignment="1" applyProtection="1">
      <alignment horizontal="left" vertical="center" wrapText="1" indent="1"/>
      <protection/>
    </xf>
    <xf numFmtId="49" fontId="21" fillId="35" borderId="11" xfId="59" applyNumberFormat="1" applyFont="1" applyFill="1" applyBorder="1" applyAlignment="1" applyProtection="1">
      <alignment horizontal="left" vertical="center" wrapText="1" indent="1"/>
      <protection/>
    </xf>
    <xf numFmtId="164" fontId="16" fillId="35" borderId="11" xfId="59" applyNumberFormat="1" applyFont="1" applyFill="1" applyBorder="1" applyAlignment="1" applyProtection="1">
      <alignment horizontal="right" vertical="center" wrapText="1"/>
      <protection locked="0"/>
    </xf>
    <xf numFmtId="0" fontId="17" fillId="35" borderId="11" xfId="59" applyFont="1" applyFill="1" applyBorder="1" applyAlignment="1" applyProtection="1">
      <alignment horizontal="left" vertical="center" wrapText="1" indent="1"/>
      <protection/>
    </xf>
    <xf numFmtId="164" fontId="13" fillId="35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7" fillId="35" borderId="11" xfId="59" applyFont="1" applyFill="1" applyBorder="1" applyAlignment="1" applyProtection="1">
      <alignment horizontal="left" vertical="center" wrapText="1" indent="1"/>
      <protection/>
    </xf>
    <xf numFmtId="164" fontId="13" fillId="35" borderId="11" xfId="0" applyNumberFormat="1" applyFont="1" applyFill="1" applyBorder="1" applyAlignment="1" applyProtection="1">
      <alignment vertical="center" wrapText="1"/>
      <protection locked="0"/>
    </xf>
    <xf numFmtId="0" fontId="14" fillId="34" borderId="11" xfId="59" applyFont="1" applyFill="1" applyBorder="1" applyAlignment="1" applyProtection="1">
      <alignment horizontal="left" vertical="center" wrapText="1" indent="1"/>
      <protection/>
    </xf>
    <xf numFmtId="164" fontId="7" fillId="34" borderId="11" xfId="0" applyNumberFormat="1" applyFont="1" applyFill="1" applyBorder="1" applyAlignment="1" applyProtection="1">
      <alignment vertical="center" wrapText="1"/>
      <protection locked="0"/>
    </xf>
    <xf numFmtId="164" fontId="0" fillId="35" borderId="0" xfId="0" applyNumberFormat="1" applyFill="1" applyAlignment="1">
      <alignment horizontal="center" vertical="center" wrapText="1"/>
    </xf>
    <xf numFmtId="164" fontId="0" fillId="35" borderId="0" xfId="0" applyNumberFormat="1" applyFill="1" applyAlignment="1">
      <alignment horizontal="left" vertical="center" wrapText="1" indent="1"/>
    </xf>
    <xf numFmtId="164" fontId="0" fillId="35" borderId="0" xfId="0" applyNumberFormat="1" applyFill="1" applyBorder="1" applyAlignment="1">
      <alignment horizontal="left" vertical="center" wrapText="1" inden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 wrapText="1" indent="1"/>
    </xf>
    <xf numFmtId="164" fontId="0" fillId="0" borderId="0" xfId="0" applyNumberFormat="1" applyAlignment="1">
      <alignment horizontal="left" vertical="center" wrapText="1" indent="1"/>
    </xf>
    <xf numFmtId="164" fontId="29" fillId="0" borderId="11" xfId="0" applyNumberFormat="1" applyFont="1" applyBorder="1" applyAlignment="1" applyProtection="1">
      <alignment horizontal="center" vertical="center" wrapText="1"/>
      <protection locked="0"/>
    </xf>
    <xf numFmtId="164" fontId="30" fillId="0" borderId="11" xfId="0" applyNumberFormat="1" applyFont="1" applyBorder="1" applyAlignment="1" applyProtection="1">
      <alignment horizontal="right" wrapText="1"/>
      <protection locked="0"/>
    </xf>
    <xf numFmtId="164" fontId="25" fillId="0" borderId="11" xfId="0" applyNumberFormat="1" applyFont="1" applyBorder="1" applyAlignment="1" applyProtection="1">
      <alignment horizontal="center" vertical="center" wrapText="1"/>
      <protection locked="0"/>
    </xf>
    <xf numFmtId="164" fontId="25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 applyProtection="1">
      <alignment horizontal="center" vertical="center" wrapText="1"/>
      <protection locked="0"/>
    </xf>
    <xf numFmtId="49" fontId="25" fillId="36" borderId="11" xfId="59" applyNumberFormat="1" applyFont="1" applyFill="1" applyBorder="1" applyAlignment="1" applyProtection="1">
      <alignment horizontal="left" vertical="center" wrapText="1" indent="1"/>
      <protection/>
    </xf>
    <xf numFmtId="0" fontId="30" fillId="36" borderId="11" xfId="59" applyFont="1" applyFill="1" applyBorder="1" applyAlignment="1" applyProtection="1">
      <alignment horizontal="left" vertical="center" wrapText="1" indent="1"/>
      <protection/>
    </xf>
    <xf numFmtId="164" fontId="30" fillId="36" borderId="11" xfId="59" applyNumberFormat="1" applyFont="1" applyFill="1" applyBorder="1" applyAlignment="1" applyProtection="1">
      <alignment horizontal="right" vertical="center" wrapText="1"/>
      <protection/>
    </xf>
    <xf numFmtId="49" fontId="19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29" fillId="0" borderId="11" xfId="59" applyFont="1" applyFill="1" applyBorder="1" applyAlignment="1" applyProtection="1">
      <alignment horizontal="left" indent="1"/>
      <protection/>
    </xf>
    <xf numFmtId="164" fontId="29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11" xfId="0" applyNumberFormat="1" applyFill="1" applyBorder="1" applyAlignment="1">
      <alignment vertical="center" wrapText="1"/>
    </xf>
    <xf numFmtId="0" fontId="0" fillId="0" borderId="11" xfId="59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Fill="1" applyBorder="1" applyAlignment="1">
      <alignment horizontal="left" wrapText="1" indent="1"/>
    </xf>
    <xf numFmtId="3" fontId="31" fillId="0" borderId="11" xfId="0" applyNumberFormat="1" applyFont="1" applyFill="1" applyBorder="1" applyAlignment="1">
      <alignment/>
    </xf>
    <xf numFmtId="0" fontId="30" fillId="36" borderId="11" xfId="59" applyFont="1" applyFill="1" applyBorder="1" applyAlignment="1" applyProtection="1">
      <alignment horizontal="left" indent="1"/>
      <protection/>
    </xf>
    <xf numFmtId="164" fontId="30" fillId="36" borderId="11" xfId="59" applyNumberFormat="1" applyFont="1" applyFill="1" applyBorder="1" applyAlignment="1" applyProtection="1">
      <alignment horizontal="right" vertical="center" wrapText="1"/>
      <protection locked="0"/>
    </xf>
    <xf numFmtId="0" fontId="29" fillId="0" borderId="11" xfId="59" applyFont="1" applyFill="1" applyBorder="1" applyAlignment="1" applyProtection="1">
      <alignment horizontal="left" vertical="center" wrapText="1" indent="1"/>
      <protection/>
    </xf>
    <xf numFmtId="0" fontId="19" fillId="0" borderId="11" xfId="59" applyFont="1" applyFill="1" applyBorder="1" applyAlignment="1" applyProtection="1">
      <alignment horizontal="left" indent="1"/>
      <protection/>
    </xf>
    <xf numFmtId="164" fontId="31" fillId="0" borderId="11" xfId="0" applyNumberFormat="1" applyFont="1" applyBorder="1" applyAlignment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164" fontId="29" fillId="0" borderId="11" xfId="0" applyNumberFormat="1" applyFont="1" applyBorder="1" applyAlignment="1">
      <alignment horizontal="center" vertical="center" wrapText="1"/>
    </xf>
    <xf numFmtId="164" fontId="31" fillId="0" borderId="11" xfId="0" applyNumberFormat="1" applyFont="1" applyFill="1" applyBorder="1" applyAlignment="1">
      <alignment vertical="center" wrapText="1"/>
    </xf>
    <xf numFmtId="0" fontId="29" fillId="36" borderId="11" xfId="59" applyFont="1" applyFill="1" applyBorder="1" applyAlignment="1" applyProtection="1">
      <alignment horizontal="left" vertical="center" wrapText="1" indent="1"/>
      <protection/>
    </xf>
    <xf numFmtId="164" fontId="33" fillId="36" borderId="11" xfId="59" applyNumberFormat="1" applyFont="1" applyFill="1" applyBorder="1" applyAlignment="1" applyProtection="1">
      <alignment horizontal="right" vertical="center" wrapText="1"/>
      <protection locked="0"/>
    </xf>
    <xf numFmtId="0" fontId="29" fillId="0" borderId="11" xfId="0" applyFont="1" applyFill="1" applyBorder="1" applyAlignment="1">
      <alignment horizontal="left" wrapText="1" indent="1"/>
    </xf>
    <xf numFmtId="164" fontId="29" fillId="35" borderId="11" xfId="59" applyNumberFormat="1" applyFont="1" applyFill="1" applyBorder="1" applyAlignment="1" applyProtection="1">
      <alignment horizontal="right" vertical="center" wrapText="1"/>
      <protection locked="0"/>
    </xf>
    <xf numFmtId="3" fontId="33" fillId="36" borderId="11" xfId="0" applyNumberFormat="1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>
      <alignment horizontal="left" vertical="center" wrapText="1" indent="1"/>
    </xf>
    <xf numFmtId="3" fontId="29" fillId="35" borderId="11" xfId="0" applyNumberFormat="1" applyFont="1" applyFill="1" applyBorder="1" applyAlignment="1">
      <alignment/>
    </xf>
    <xf numFmtId="164" fontId="2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0" fontId="25" fillId="36" borderId="11" xfId="59" applyFont="1" applyFill="1" applyBorder="1" applyAlignment="1" applyProtection="1">
      <alignment horizontal="left" vertical="center" wrapText="1" indent="1"/>
      <protection/>
    </xf>
    <xf numFmtId="164" fontId="25" fillId="36" borderId="11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Alignment="1">
      <alignment vertical="center" wrapText="1"/>
    </xf>
    <xf numFmtId="164" fontId="29" fillId="0" borderId="0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29" fillId="0" borderId="12" xfId="0" applyNumberFormat="1" applyFont="1" applyBorder="1" applyAlignment="1" applyProtection="1">
      <alignment horizontal="center" vertical="center" wrapText="1"/>
      <protection locked="0"/>
    </xf>
    <xf numFmtId="164" fontId="29" fillId="0" borderId="12" xfId="0" applyNumberFormat="1" applyFont="1" applyBorder="1" applyAlignment="1">
      <alignment vertical="center" wrapText="1"/>
    </xf>
    <xf numFmtId="164" fontId="29" fillId="0" borderId="11" xfId="0" applyNumberFormat="1" applyFont="1" applyBorder="1" applyAlignment="1">
      <alignment vertical="center" wrapText="1"/>
    </xf>
    <xf numFmtId="164" fontId="0" fillId="0" borderId="0" xfId="59" applyNumberFormat="1" applyFont="1" applyFill="1" applyProtection="1">
      <alignment/>
      <protection/>
    </xf>
    <xf numFmtId="173" fontId="2" fillId="0" borderId="0" xfId="59" applyNumberFormat="1" applyFill="1" applyProtection="1">
      <alignment/>
      <protection/>
    </xf>
    <xf numFmtId="173" fontId="16" fillId="0" borderId="0" xfId="59" applyNumberFormat="1" applyFont="1" applyFill="1" applyProtection="1">
      <alignment/>
      <protection/>
    </xf>
    <xf numFmtId="173" fontId="0" fillId="0" borderId="0" xfId="59" applyNumberFormat="1" applyFont="1" applyFill="1" applyProtection="1">
      <alignment/>
      <protection/>
    </xf>
    <xf numFmtId="164" fontId="17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60" applyNumberFormat="1" applyFill="1" applyAlignment="1" applyProtection="1">
      <alignment vertical="center"/>
      <protection locked="0"/>
    </xf>
    <xf numFmtId="0" fontId="14" fillId="37" borderId="11" xfId="59" applyFont="1" applyFill="1" applyBorder="1" applyAlignment="1" applyProtection="1">
      <alignment horizontal="left" vertical="center" wrapText="1" indent="1"/>
      <protection/>
    </xf>
    <xf numFmtId="164" fontId="14" fillId="37" borderId="11" xfId="59" applyNumberFormat="1" applyFont="1" applyFill="1" applyBorder="1" applyAlignment="1" applyProtection="1">
      <alignment horizontal="right" vertical="center" wrapText="1"/>
      <protection locked="0"/>
    </xf>
    <xf numFmtId="164" fontId="3" fillId="35" borderId="11" xfId="0" applyNumberFormat="1" applyFont="1" applyFill="1" applyBorder="1" applyAlignment="1">
      <alignment vertical="center" wrapText="1"/>
    </xf>
    <xf numFmtId="0" fontId="14" fillId="10" borderId="11" xfId="59" applyFont="1" applyFill="1" applyBorder="1" applyAlignment="1" applyProtection="1">
      <alignment horizontal="left" vertical="center" wrapText="1" indent="1"/>
      <protection/>
    </xf>
    <xf numFmtId="164" fontId="14" fillId="10" borderId="11" xfId="59" applyNumberFormat="1" applyFont="1" applyFill="1" applyBorder="1" applyAlignment="1" applyProtection="1">
      <alignment horizontal="right" vertical="center" wrapText="1"/>
      <protection locked="0"/>
    </xf>
    <xf numFmtId="3" fontId="14" fillId="35" borderId="11" xfId="59" applyNumberFormat="1" applyFont="1" applyFill="1" applyBorder="1" applyAlignment="1" applyProtection="1">
      <alignment horizontal="right" vertical="center" wrapText="1"/>
      <protection locked="0"/>
    </xf>
    <xf numFmtId="0" fontId="14" fillId="0" borderId="58" xfId="59" applyFont="1" applyFill="1" applyBorder="1" applyAlignment="1" applyProtection="1">
      <alignment horizontal="center" vertical="center" wrapText="1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29" xfId="59" applyFont="1" applyFill="1" applyBorder="1" applyAlignment="1" applyProtection="1">
      <alignment vertical="center" wrapText="1"/>
      <protection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21" xfId="0" applyNumberFormat="1" applyFont="1" applyBorder="1" applyAlignment="1" applyProtection="1" quotePrefix="1">
      <alignment horizontal="right" vertical="center" wrapText="1" indent="1"/>
      <protection locked="0"/>
    </xf>
    <xf numFmtId="164" fontId="18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164" fontId="18" fillId="0" borderId="21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2" xfId="0" applyNumberFormat="1" applyFont="1" applyBorder="1" applyAlignment="1" applyProtection="1" quotePrefix="1">
      <alignment horizontal="right" vertical="center" wrapText="1" indent="1"/>
      <protection/>
    </xf>
    <xf numFmtId="0" fontId="0" fillId="37" borderId="63" xfId="0" applyFill="1" applyBorder="1" applyAlignment="1">
      <alignment/>
    </xf>
    <xf numFmtId="164" fontId="3" fillId="35" borderId="0" xfId="0" applyNumberFormat="1" applyFont="1" applyFill="1" applyAlignment="1">
      <alignment vertical="center" wrapText="1"/>
    </xf>
    <xf numFmtId="0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3" fontId="16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16" fillId="37" borderId="11" xfId="59" applyNumberFormat="1" applyFont="1" applyFill="1" applyBorder="1" applyAlignment="1" applyProtection="1">
      <alignment horizontal="right" vertical="center" wrapText="1"/>
      <protection locked="0"/>
    </xf>
    <xf numFmtId="164" fontId="0" fillId="35" borderId="11" xfId="0" applyNumberFormat="1" applyFont="1" applyFill="1" applyBorder="1" applyAlignment="1">
      <alignment vertical="center" wrapText="1"/>
    </xf>
    <xf numFmtId="164" fontId="16" fillId="10" borderId="11" xfId="59" applyNumberFormat="1" applyFont="1" applyFill="1" applyBorder="1" applyAlignment="1" applyProtection="1">
      <alignment horizontal="right" vertical="center" wrapText="1"/>
      <protection locked="0"/>
    </xf>
    <xf numFmtId="0" fontId="14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41" xfId="59" applyNumberFormat="1" applyFont="1" applyFill="1" applyBorder="1" applyAlignment="1" applyProtection="1">
      <alignment horizontal="left" vertical="center"/>
      <protection/>
    </xf>
    <xf numFmtId="164" fontId="15" fillId="0" borderId="41" xfId="59" applyNumberFormat="1" applyFont="1" applyFill="1" applyBorder="1" applyAlignment="1" applyProtection="1">
      <alignment horizontal="left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73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31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0" xfId="59" applyFont="1" applyFill="1" applyBorder="1" applyAlignment="1" applyProtection="1">
      <alignment horizontal="left"/>
      <protection/>
    </xf>
    <xf numFmtId="0" fontId="7" fillId="0" borderId="21" xfId="59" applyFont="1" applyFill="1" applyBorder="1" applyAlignment="1" applyProtection="1">
      <alignment horizontal="left"/>
      <protection/>
    </xf>
    <xf numFmtId="0" fontId="16" fillId="0" borderId="55" xfId="59" applyFont="1" applyFill="1" applyBorder="1" applyAlignment="1">
      <alignment horizontal="justify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70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16" fillId="0" borderId="45" xfId="0" applyFont="1" applyFill="1" applyBorder="1" applyAlignment="1" applyProtection="1">
      <alignment horizontal="left" indent="1"/>
      <protection locked="0"/>
    </xf>
    <xf numFmtId="0" fontId="16" fillId="0" borderId="46" xfId="0" applyFont="1" applyFill="1" applyBorder="1" applyAlignment="1" applyProtection="1">
      <alignment horizontal="left" indent="1"/>
      <protection locked="0"/>
    </xf>
    <xf numFmtId="0" fontId="16" fillId="0" borderId="72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43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25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 horizontal="right" indent="1"/>
      <protection/>
    </xf>
    <xf numFmtId="0" fontId="14" fillId="0" borderId="27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40" xfId="60" applyFont="1" applyFill="1" applyBorder="1" applyAlignment="1" applyProtection="1">
      <alignment horizontal="left" vertical="center" indent="1"/>
      <protection/>
    </xf>
    <xf numFmtId="0" fontId="15" fillId="0" borderId="50" xfId="60" applyFont="1" applyFill="1" applyBorder="1" applyAlignment="1" applyProtection="1">
      <alignment horizontal="left" vertical="center" indent="1"/>
      <protection/>
    </xf>
    <xf numFmtId="0" fontId="15" fillId="0" borderId="42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 textRotation="180"/>
      <protection locked="0"/>
    </xf>
    <xf numFmtId="0" fontId="0" fillId="38" borderId="63" xfId="0" applyFill="1" applyBorder="1" applyAlignment="1">
      <alignment horizontal="center"/>
    </xf>
    <xf numFmtId="0" fontId="0" fillId="4" borderId="11" xfId="0" applyFill="1" applyBorder="1" applyAlignment="1">
      <alignment wrapText="1"/>
    </xf>
    <xf numFmtId="3" fontId="0" fillId="4" borderId="1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39" borderId="11" xfId="0" applyFill="1" applyBorder="1" applyAlignment="1">
      <alignment wrapText="1"/>
    </xf>
    <xf numFmtId="3" fontId="0" fillId="39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\K&#246;lts&#233;gvet&#233;s\ktgv_2022\MOB\ktgv_mob_2022%20----m&#233;g%201%20t&#225;bla%20nincs%20k&#233;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2.1.sz.mell  "/>
      <sheetName val="2.2.sz.mell  "/>
      <sheetName val="3.sz.mell."/>
      <sheetName val="4.sz.mell.  "/>
      <sheetName val="5. sz.mell."/>
      <sheetName val="6.sz.mell."/>
      <sheetName val="7. sz. mell. "/>
      <sheetName val="8. sz. mell"/>
      <sheetName val="9. sz. mell"/>
      <sheetName val="1. sz tájékoztató t."/>
      <sheetName val="2. sz tájékoztató t"/>
      <sheetName val="3.sz tájékoztató t."/>
      <sheetName val="4. sz tájékoztató t."/>
      <sheetName val="5. sz tájékoztató"/>
      <sheetName val="6.sz tájékoztató"/>
      <sheetName val="7.sz tájékoztató"/>
      <sheetName val="8. sz. tájékoztató"/>
    </sheetNames>
    <sheetDataSet>
      <sheetData sheetId="12">
        <row r="2">
          <cell r="O2" t="str">
            <v>Ft-ban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1"/>
  <sheetViews>
    <sheetView tabSelected="1" view="pageLayout" zoomScaleSheetLayoutView="100" workbookViewId="0" topLeftCell="A1">
      <selection activeCell="D3" sqref="D3"/>
    </sheetView>
  </sheetViews>
  <sheetFormatPr defaultColWidth="9.00390625" defaultRowHeight="12.75"/>
  <cols>
    <col min="1" max="1" width="9.50390625" style="304" customWidth="1"/>
    <col min="2" max="2" width="91.625" style="304" customWidth="1"/>
    <col min="3" max="3" width="21.625" style="305" customWidth="1"/>
    <col min="4" max="4" width="9.00390625" style="329" customWidth="1"/>
    <col min="5" max="16384" width="9.375" style="329" customWidth="1"/>
  </cols>
  <sheetData>
    <row r="1" spans="1:3" ht="15.75" customHeight="1">
      <c r="A1" s="523" t="s">
        <v>8</v>
      </c>
      <c r="B1" s="523"/>
      <c r="C1" s="523"/>
    </row>
    <row r="2" spans="1:3" ht="15.75" customHeight="1" thickBot="1">
      <c r="A2" s="524" t="s">
        <v>115</v>
      </c>
      <c r="B2" s="524"/>
      <c r="C2" s="238" t="s">
        <v>288</v>
      </c>
    </row>
    <row r="3" spans="1:3" ht="37.5" customHeight="1" thickBot="1">
      <c r="A3" s="18" t="s">
        <v>59</v>
      </c>
      <c r="B3" s="19" t="s">
        <v>10</v>
      </c>
      <c r="C3" s="31" t="s">
        <v>437</v>
      </c>
    </row>
    <row r="4" spans="1:3" s="330" customFormat="1" ht="12" customHeight="1" thickBot="1">
      <c r="A4" s="326">
        <v>1</v>
      </c>
      <c r="B4" s="327">
        <v>2</v>
      </c>
      <c r="C4" s="328">
        <v>3</v>
      </c>
    </row>
    <row r="5" spans="1:3" s="331" customFormat="1" ht="12" customHeight="1" thickBot="1">
      <c r="A5" s="15" t="s">
        <v>11</v>
      </c>
      <c r="B5" s="16" t="s">
        <v>234</v>
      </c>
      <c r="C5" s="230">
        <f>+C6+C7+C8+C9+C10</f>
        <v>0</v>
      </c>
    </row>
    <row r="6" spans="1:3" s="331" customFormat="1" ht="12" customHeight="1">
      <c r="A6" s="12" t="s">
        <v>80</v>
      </c>
      <c r="B6" s="382" t="s">
        <v>235</v>
      </c>
      <c r="C6" s="233"/>
    </row>
    <row r="7" spans="1:3" s="331" customFormat="1" ht="12" customHeight="1">
      <c r="A7" s="11" t="s">
        <v>81</v>
      </c>
      <c r="B7" s="227" t="s">
        <v>236</v>
      </c>
      <c r="C7" s="232"/>
    </row>
    <row r="8" spans="1:3" s="331" customFormat="1" ht="12" customHeight="1">
      <c r="A8" s="11" t="s">
        <v>82</v>
      </c>
      <c r="B8" s="227" t="s">
        <v>237</v>
      </c>
      <c r="C8" s="232"/>
    </row>
    <row r="9" spans="1:3" s="331" customFormat="1" ht="12" customHeight="1">
      <c r="A9" s="11" t="s">
        <v>83</v>
      </c>
      <c r="B9" s="227" t="s">
        <v>238</v>
      </c>
      <c r="C9" s="232"/>
    </row>
    <row r="10" spans="1:3" s="331" customFormat="1" ht="12" customHeight="1" thickBot="1">
      <c r="A10" s="11" t="s">
        <v>114</v>
      </c>
      <c r="B10" s="227" t="s">
        <v>239</v>
      </c>
      <c r="C10" s="232"/>
    </row>
    <row r="11" spans="1:3" s="331" customFormat="1" ht="12" customHeight="1" thickBot="1">
      <c r="A11" s="15" t="s">
        <v>12</v>
      </c>
      <c r="B11" s="226" t="s">
        <v>187</v>
      </c>
      <c r="C11" s="362">
        <v>241939650</v>
      </c>
    </row>
    <row r="12" spans="1:3" s="331" customFormat="1" ht="12" customHeight="1" thickBot="1">
      <c r="A12" s="15" t="s">
        <v>13</v>
      </c>
      <c r="B12" s="16" t="s">
        <v>199</v>
      </c>
      <c r="C12" s="362">
        <v>215900</v>
      </c>
    </row>
    <row r="13" spans="1:3" s="331" customFormat="1" ht="12" customHeight="1" thickBot="1">
      <c r="A13" s="15" t="s">
        <v>121</v>
      </c>
      <c r="B13" s="226" t="s">
        <v>240</v>
      </c>
      <c r="C13" s="383">
        <v>34823000</v>
      </c>
    </row>
    <row r="14" spans="1:3" s="331" customFormat="1" ht="12" customHeight="1" thickBot="1">
      <c r="A14" s="15" t="s">
        <v>15</v>
      </c>
      <c r="B14" s="226" t="s">
        <v>5</v>
      </c>
      <c r="C14" s="362"/>
    </row>
    <row r="15" spans="1:3" s="331" customFormat="1" ht="12" customHeight="1" thickBot="1">
      <c r="A15" s="15" t="s">
        <v>16</v>
      </c>
      <c r="B15" s="226" t="s">
        <v>188</v>
      </c>
      <c r="C15" s="362"/>
    </row>
    <row r="16" spans="1:3" s="331" customFormat="1" ht="12" customHeight="1" thickBot="1">
      <c r="A16" s="15" t="s">
        <v>123</v>
      </c>
      <c r="B16" s="226" t="s">
        <v>222</v>
      </c>
      <c r="C16" s="362"/>
    </row>
    <row r="17" spans="1:3" s="331" customFormat="1" ht="12" customHeight="1" thickBot="1">
      <c r="A17" s="15" t="s">
        <v>18</v>
      </c>
      <c r="B17" s="16" t="s">
        <v>241</v>
      </c>
      <c r="C17" s="236">
        <f>+C5+C11+C12+C13+C14+C15+C16</f>
        <v>276978550</v>
      </c>
    </row>
    <row r="18" spans="1:3" s="331" customFormat="1" ht="12" customHeight="1" thickBot="1">
      <c r="A18" s="15" t="s">
        <v>19</v>
      </c>
      <c r="B18" s="226" t="s">
        <v>242</v>
      </c>
      <c r="C18" s="230">
        <f>SUM(C19:C23)</f>
        <v>18004982</v>
      </c>
    </row>
    <row r="19" spans="1:3" s="331" customFormat="1" ht="12" customHeight="1">
      <c r="A19" s="11" t="s">
        <v>225</v>
      </c>
      <c r="B19" s="227" t="s">
        <v>245</v>
      </c>
      <c r="C19" s="235"/>
    </row>
    <row r="20" spans="1:3" s="331" customFormat="1" ht="12" customHeight="1">
      <c r="A20" s="11" t="s">
        <v>226</v>
      </c>
      <c r="B20" s="227" t="s">
        <v>246</v>
      </c>
      <c r="C20" s="235"/>
    </row>
    <row r="21" spans="1:3" s="331" customFormat="1" ht="12" customHeight="1">
      <c r="A21" s="11" t="s">
        <v>227</v>
      </c>
      <c r="B21" s="227" t="s">
        <v>247</v>
      </c>
      <c r="C21" s="235">
        <v>18004982</v>
      </c>
    </row>
    <row r="22" spans="1:3" s="331" customFormat="1" ht="12" customHeight="1">
      <c r="A22" s="11" t="s">
        <v>243</v>
      </c>
      <c r="B22" s="227" t="s">
        <v>248</v>
      </c>
      <c r="C22" s="235"/>
    </row>
    <row r="23" spans="1:3" s="331" customFormat="1" ht="12" customHeight="1" thickBot="1">
      <c r="A23" s="11" t="s">
        <v>244</v>
      </c>
      <c r="B23" s="227" t="s">
        <v>184</v>
      </c>
      <c r="C23" s="235"/>
    </row>
    <row r="24" spans="1:3" s="331" customFormat="1" ht="13.5" customHeight="1" thickBot="1">
      <c r="A24" s="15" t="s">
        <v>20</v>
      </c>
      <c r="B24" s="226" t="s">
        <v>185</v>
      </c>
      <c r="C24" s="362"/>
    </row>
    <row r="25" spans="1:3" s="331" customFormat="1" ht="15.75" customHeight="1" thickBot="1">
      <c r="A25" s="15" t="s">
        <v>21</v>
      </c>
      <c r="B25" s="335" t="s">
        <v>249</v>
      </c>
      <c r="C25" s="236">
        <f>+C18+C24</f>
        <v>18004982</v>
      </c>
    </row>
    <row r="26" spans="1:3" s="331" customFormat="1" ht="16.5" customHeight="1" thickBot="1">
      <c r="A26" s="15" t="s">
        <v>22</v>
      </c>
      <c r="B26" s="336" t="s">
        <v>260</v>
      </c>
      <c r="C26" s="236">
        <f>+C17+C25</f>
        <v>294983532</v>
      </c>
    </row>
    <row r="27" spans="1:3" s="331" customFormat="1" ht="27" customHeight="1">
      <c r="A27" s="2"/>
      <c r="B27" s="3"/>
      <c r="C27" s="237"/>
    </row>
    <row r="28" spans="1:3" ht="16.5" customHeight="1">
      <c r="A28" s="523" t="s">
        <v>39</v>
      </c>
      <c r="B28" s="523"/>
      <c r="C28" s="523"/>
    </row>
    <row r="29" spans="1:3" s="337" customFormat="1" ht="16.5" customHeight="1" thickBot="1">
      <c r="A29" s="525" t="s">
        <v>116</v>
      </c>
      <c r="B29" s="525"/>
      <c r="C29" s="114" t="str">
        <f>C2</f>
        <v>Forintban!</v>
      </c>
    </row>
    <row r="30" spans="1:3" ht="37.5" customHeight="1" thickBot="1">
      <c r="A30" s="18" t="s">
        <v>59</v>
      </c>
      <c r="B30" s="19" t="s">
        <v>40</v>
      </c>
      <c r="C30" s="31" t="str">
        <f>+C3</f>
        <v>2023. évi előirányzat</v>
      </c>
    </row>
    <row r="31" spans="1:3" s="330" customFormat="1" ht="12" customHeight="1" thickBot="1">
      <c r="A31" s="27">
        <v>1</v>
      </c>
      <c r="B31" s="28">
        <v>2</v>
      </c>
      <c r="C31" s="29">
        <v>3</v>
      </c>
    </row>
    <row r="32" spans="1:3" ht="12" customHeight="1" thickBot="1">
      <c r="A32" s="17" t="s">
        <v>11</v>
      </c>
      <c r="B32" s="26" t="s">
        <v>267</v>
      </c>
      <c r="C32" s="229">
        <f>SUM(C33:C38)</f>
        <v>294767632</v>
      </c>
    </row>
    <row r="33" spans="1:3" ht="12" customHeight="1">
      <c r="A33" s="13" t="s">
        <v>80</v>
      </c>
      <c r="B33" s="7" t="s">
        <v>41</v>
      </c>
      <c r="C33" s="231">
        <v>116275450</v>
      </c>
    </row>
    <row r="34" spans="1:3" ht="12" customHeight="1">
      <c r="A34" s="11" t="s">
        <v>81</v>
      </c>
      <c r="B34" s="5" t="s">
        <v>124</v>
      </c>
      <c r="C34" s="232">
        <v>15118800</v>
      </c>
    </row>
    <row r="35" spans="1:3" ht="12" customHeight="1">
      <c r="A35" s="11" t="s">
        <v>82</v>
      </c>
      <c r="B35" s="5" t="s">
        <v>105</v>
      </c>
      <c r="C35" s="234">
        <v>138438186</v>
      </c>
    </row>
    <row r="36" spans="1:3" ht="12" customHeight="1">
      <c r="A36" s="11" t="s">
        <v>83</v>
      </c>
      <c r="B36" s="8" t="s">
        <v>125</v>
      </c>
      <c r="C36" s="234"/>
    </row>
    <row r="37" spans="1:3" ht="12" customHeight="1">
      <c r="A37" s="11" t="s">
        <v>114</v>
      </c>
      <c r="B37" s="5" t="s">
        <v>126</v>
      </c>
      <c r="C37" s="234">
        <v>8182649</v>
      </c>
    </row>
    <row r="38" spans="1:3" ht="12" customHeight="1">
      <c r="A38" s="11" t="s">
        <v>84</v>
      </c>
      <c r="B38" s="5" t="s">
        <v>42</v>
      </c>
      <c r="C38" s="234">
        <v>16752547</v>
      </c>
    </row>
    <row r="39" spans="1:3" ht="12" customHeight="1">
      <c r="A39" s="11" t="s">
        <v>85</v>
      </c>
      <c r="B39" s="5" t="s">
        <v>268</v>
      </c>
      <c r="C39" s="234"/>
    </row>
    <row r="40" spans="1:3" ht="12" customHeight="1" thickBot="1">
      <c r="A40" s="11" t="s">
        <v>93</v>
      </c>
      <c r="B40" s="14" t="s">
        <v>269</v>
      </c>
      <c r="C40" s="234">
        <v>16752547</v>
      </c>
    </row>
    <row r="41" spans="1:3" ht="12" customHeight="1" thickBot="1">
      <c r="A41" s="15" t="s">
        <v>12</v>
      </c>
      <c r="B41" s="25" t="s">
        <v>251</v>
      </c>
      <c r="C41" s="230">
        <f>+C42+C43+C44</f>
        <v>215900</v>
      </c>
    </row>
    <row r="42" spans="1:3" ht="12" customHeight="1">
      <c r="A42" s="12" t="s">
        <v>86</v>
      </c>
      <c r="B42" s="5" t="s">
        <v>147</v>
      </c>
      <c r="C42" s="233">
        <v>215900</v>
      </c>
    </row>
    <row r="43" spans="1:3" ht="12" customHeight="1">
      <c r="A43" s="12" t="s">
        <v>87</v>
      </c>
      <c r="B43" s="9" t="s">
        <v>127</v>
      </c>
      <c r="C43" s="232"/>
    </row>
    <row r="44" spans="1:3" ht="12" customHeight="1" thickBot="1">
      <c r="A44" s="12" t="s">
        <v>88</v>
      </c>
      <c r="B44" s="228" t="s">
        <v>148</v>
      </c>
      <c r="C44" s="204"/>
    </row>
    <row r="45" spans="1:3" ht="12" customHeight="1" thickBot="1">
      <c r="A45" s="15" t="s">
        <v>13</v>
      </c>
      <c r="B45" s="111" t="s">
        <v>270</v>
      </c>
      <c r="C45" s="230">
        <f>+C32+C41</f>
        <v>294983532</v>
      </c>
    </row>
    <row r="46" spans="1:3" ht="12" customHeight="1" thickBot="1">
      <c r="A46" s="15" t="s">
        <v>14</v>
      </c>
      <c r="B46" s="111" t="s">
        <v>271</v>
      </c>
      <c r="C46" s="230">
        <f>+C47+C48+C49+C50</f>
        <v>0</v>
      </c>
    </row>
    <row r="47" spans="1:3" ht="12" customHeight="1">
      <c r="A47" s="13" t="s">
        <v>170</v>
      </c>
      <c r="B47" s="7" t="s">
        <v>252</v>
      </c>
      <c r="C47" s="390"/>
    </row>
    <row r="48" spans="1:3" ht="12" customHeight="1">
      <c r="A48" s="11" t="s">
        <v>171</v>
      </c>
      <c r="B48" s="5" t="s">
        <v>253</v>
      </c>
      <c r="C48" s="206"/>
    </row>
    <row r="49" spans="1:3" ht="12" customHeight="1">
      <c r="A49" s="11" t="s">
        <v>172</v>
      </c>
      <c r="B49" s="5" t="s">
        <v>273</v>
      </c>
      <c r="C49" s="206"/>
    </row>
    <row r="50" spans="1:3" ht="12" customHeight="1" thickBot="1">
      <c r="A50" s="10" t="s">
        <v>272</v>
      </c>
      <c r="B50" s="4" t="s">
        <v>274</v>
      </c>
      <c r="C50" s="206"/>
    </row>
    <row r="51" spans="1:3" s="331" customFormat="1" ht="12.75" customHeight="1" thickBot="1">
      <c r="A51" s="15" t="s">
        <v>15</v>
      </c>
      <c r="B51" s="385" t="s">
        <v>275</v>
      </c>
      <c r="C51" s="230">
        <f>+C45+C46</f>
        <v>294983532</v>
      </c>
    </row>
    <row r="52" ht="7.5" customHeight="1"/>
  </sheetData>
  <sheetProtection/>
  <mergeCells count="4">
    <mergeCell ref="A1:C1"/>
    <mergeCell ref="A2:B2"/>
    <mergeCell ref="A29:B29"/>
    <mergeCell ref="A28:C2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ESZGY Társulás
2023. ÉVI KÖLTSÉGVETÉSÉNEK PÉNZÜGYI MÉRLEGE&amp;10
&amp;R&amp;"Times New Roman CE,Félkövér dőlt"&amp;11 1. melléklet a ........./2023. (.......) Társulási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9"/>
  <sheetViews>
    <sheetView workbookViewId="0" topLeftCell="A7">
      <selection activeCell="C60" sqref="C60"/>
    </sheetView>
  </sheetViews>
  <sheetFormatPr defaultColWidth="9.00390625" defaultRowHeight="12.75"/>
  <cols>
    <col min="1" max="1" width="13.875" style="199" customWidth="1"/>
    <col min="2" max="2" width="66.50390625" style="200" customWidth="1"/>
    <col min="3" max="3" width="16.375" style="200" customWidth="1"/>
    <col min="4" max="4" width="2.375" style="200" customWidth="1"/>
    <col min="5" max="5" width="16.00390625" style="200" customWidth="1"/>
    <col min="6" max="6" width="3.125" style="200" customWidth="1"/>
    <col min="7" max="16384" width="9.375" style="200" customWidth="1"/>
  </cols>
  <sheetData>
    <row r="1" spans="1:5" s="179" customFormat="1" ht="21" customHeight="1" thickBot="1">
      <c r="A1" s="178"/>
      <c r="B1" s="180"/>
      <c r="C1" s="407" t="str">
        <f>+CONCATENATE("9. melléklet a ……/",LEFT('1.1.sz.mell.'!C3,4),". (….) Társulási határozathoz")</f>
        <v>9. melléklet a ……/2023. (….) Társulási határozathoz</v>
      </c>
      <c r="E1" s="407" t="str">
        <f>+CONCATENATE("9. melléklet a ……/",LEFT('1.1.sz.mell.'!E3,4),". (….) Társulási határozathoz")</f>
        <v>9. melléklet a ……/. (….) Társulási határozathoz</v>
      </c>
    </row>
    <row r="2" spans="1:5" s="357" customFormat="1" ht="33" customHeight="1">
      <c r="A2" s="324" t="s">
        <v>140</v>
      </c>
      <c r="B2" s="401" t="s">
        <v>386</v>
      </c>
      <c r="C2" s="299" t="s">
        <v>50</v>
      </c>
      <c r="E2" s="299" t="s">
        <v>50</v>
      </c>
    </row>
    <row r="3" spans="1:5" s="357" customFormat="1" ht="24.75" thickBot="1">
      <c r="A3" s="350" t="s">
        <v>139</v>
      </c>
      <c r="B3" s="402"/>
      <c r="C3" s="404" t="s">
        <v>438</v>
      </c>
      <c r="E3" s="404" t="s">
        <v>408</v>
      </c>
    </row>
    <row r="4" spans="1:5" s="358" customFormat="1" ht="15.75" customHeight="1" thickBot="1">
      <c r="A4" s="182"/>
      <c r="B4" s="182"/>
      <c r="C4" s="183" t="str">
        <f>'8. sz. mell'!C4</f>
        <v>Forintban!</v>
      </c>
      <c r="E4" s="183">
        <f>'8. sz. mell'!E4</f>
        <v>0</v>
      </c>
    </row>
    <row r="5" spans="1:5" ht="13.5" thickBot="1">
      <c r="A5" s="325" t="s">
        <v>141</v>
      </c>
      <c r="B5" s="184" t="s">
        <v>287</v>
      </c>
      <c r="C5" s="185" t="s">
        <v>46</v>
      </c>
      <c r="E5" s="185" t="s">
        <v>46</v>
      </c>
    </row>
    <row r="6" spans="1:5" s="359" customFormat="1" ht="12.75" customHeight="1" thickBot="1">
      <c r="A6" s="159">
        <v>1</v>
      </c>
      <c r="B6" s="160">
        <v>2</v>
      </c>
      <c r="C6" s="161">
        <v>3</v>
      </c>
      <c r="E6" s="161">
        <v>3</v>
      </c>
    </row>
    <row r="7" spans="1:5" s="359" customFormat="1" ht="15.75" customHeight="1" thickBot="1">
      <c r="A7" s="186"/>
      <c r="B7" s="187" t="s">
        <v>47</v>
      </c>
      <c r="C7" s="188"/>
      <c r="E7" s="188"/>
    </row>
    <row r="8" spans="1:5" s="300" customFormat="1" ht="12" customHeight="1" thickBot="1">
      <c r="A8" s="159" t="s">
        <v>11</v>
      </c>
      <c r="B8" s="189" t="s">
        <v>213</v>
      </c>
      <c r="C8" s="248">
        <f>SUM(C9:C18)</f>
        <v>34823000</v>
      </c>
      <c r="E8" s="248">
        <f>SUM(E9:E18)</f>
        <v>28779000</v>
      </c>
    </row>
    <row r="9" spans="1:5" s="300" customFormat="1" ht="12" customHeight="1">
      <c r="A9" s="351" t="s">
        <v>80</v>
      </c>
      <c r="B9" s="7" t="s">
        <v>173</v>
      </c>
      <c r="C9" s="290"/>
      <c r="E9" s="290"/>
    </row>
    <row r="10" spans="1:5" s="300" customFormat="1" ht="12" customHeight="1">
      <c r="A10" s="352" t="s">
        <v>81</v>
      </c>
      <c r="B10" s="5" t="s">
        <v>174</v>
      </c>
      <c r="C10" s="246">
        <v>600000</v>
      </c>
      <c r="E10" s="246">
        <v>816000</v>
      </c>
    </row>
    <row r="11" spans="1:5" s="300" customFormat="1" ht="12" customHeight="1">
      <c r="A11" s="352" t="s">
        <v>82</v>
      </c>
      <c r="B11" s="5" t="s">
        <v>175</v>
      </c>
      <c r="C11" s="246">
        <v>62000</v>
      </c>
      <c r="E11" s="246">
        <v>94000</v>
      </c>
    </row>
    <row r="12" spans="1:5" s="300" customFormat="1" ht="12" customHeight="1">
      <c r="A12" s="352" t="s">
        <v>83</v>
      </c>
      <c r="B12" s="5" t="s">
        <v>176</v>
      </c>
      <c r="C12" s="246"/>
      <c r="E12" s="246"/>
    </row>
    <row r="13" spans="1:5" s="300" customFormat="1" ht="12" customHeight="1">
      <c r="A13" s="352" t="s">
        <v>114</v>
      </c>
      <c r="B13" s="5" t="s">
        <v>177</v>
      </c>
      <c r="C13" s="246">
        <v>21900000</v>
      </c>
      <c r="E13" s="246">
        <v>17800000</v>
      </c>
    </row>
    <row r="14" spans="1:5" s="300" customFormat="1" ht="12" customHeight="1">
      <c r="A14" s="352" t="s">
        <v>84</v>
      </c>
      <c r="B14" s="5" t="s">
        <v>214</v>
      </c>
      <c r="C14" s="246">
        <v>5257000</v>
      </c>
      <c r="E14" s="246">
        <v>4265000</v>
      </c>
    </row>
    <row r="15" spans="1:5" s="300" customFormat="1" ht="12" customHeight="1">
      <c r="A15" s="352" t="s">
        <v>85</v>
      </c>
      <c r="B15" s="4" t="s">
        <v>215</v>
      </c>
      <c r="C15" s="246">
        <v>7000000</v>
      </c>
      <c r="E15" s="246">
        <v>5800000</v>
      </c>
    </row>
    <row r="16" spans="1:5" s="300" customFormat="1" ht="12" customHeight="1">
      <c r="A16" s="352" t="s">
        <v>93</v>
      </c>
      <c r="B16" s="5" t="s">
        <v>178</v>
      </c>
      <c r="C16" s="291"/>
      <c r="E16" s="291"/>
    </row>
    <row r="17" spans="1:5" s="360" customFormat="1" ht="12" customHeight="1">
      <c r="A17" s="352" t="s">
        <v>94</v>
      </c>
      <c r="B17" s="5" t="s">
        <v>179</v>
      </c>
      <c r="C17" s="246"/>
      <c r="E17" s="246"/>
    </row>
    <row r="18" spans="1:5" s="360" customFormat="1" ht="12" customHeight="1" thickBot="1">
      <c r="A18" s="352" t="s">
        <v>95</v>
      </c>
      <c r="B18" s="4" t="s">
        <v>180</v>
      </c>
      <c r="C18" s="247">
        <v>4000</v>
      </c>
      <c r="E18" s="247">
        <v>4000</v>
      </c>
    </row>
    <row r="19" spans="1:5" s="300" customFormat="1" ht="12" customHeight="1" thickBot="1">
      <c r="A19" s="159" t="s">
        <v>12</v>
      </c>
      <c r="B19" s="189" t="s">
        <v>216</v>
      </c>
      <c r="C19" s="248">
        <f>SUM(C20:C22)</f>
        <v>41262800</v>
      </c>
      <c r="E19" s="248">
        <f>SUM(E20:E22)</f>
        <v>52407000</v>
      </c>
    </row>
    <row r="20" spans="1:5" s="360" customFormat="1" ht="12" customHeight="1">
      <c r="A20" s="352" t="s">
        <v>86</v>
      </c>
      <c r="B20" s="6" t="s">
        <v>169</v>
      </c>
      <c r="C20" s="246"/>
      <c r="E20" s="246"/>
    </row>
    <row r="21" spans="1:5" s="360" customFormat="1" ht="12" customHeight="1">
      <c r="A21" s="352" t="s">
        <v>87</v>
      </c>
      <c r="B21" s="5" t="s">
        <v>217</v>
      </c>
      <c r="C21" s="246"/>
      <c r="E21" s="246"/>
    </row>
    <row r="22" spans="1:5" s="360" customFormat="1" ht="12" customHeight="1">
      <c r="A22" s="352" t="s">
        <v>88</v>
      </c>
      <c r="B22" s="5" t="s">
        <v>218</v>
      </c>
      <c r="C22" s="246">
        <v>41262800</v>
      </c>
      <c r="E22" s="246">
        <v>52407000</v>
      </c>
    </row>
    <row r="23" spans="1:5" s="360" customFormat="1" ht="12" customHeight="1" thickBot="1">
      <c r="A23" s="352" t="s">
        <v>89</v>
      </c>
      <c r="B23" s="5" t="s">
        <v>279</v>
      </c>
      <c r="C23" s="246"/>
      <c r="E23" s="246"/>
    </row>
    <row r="24" spans="1:5" s="360" customFormat="1" ht="12" customHeight="1" thickBot="1">
      <c r="A24" s="162" t="s">
        <v>13</v>
      </c>
      <c r="B24" s="111" t="s">
        <v>122</v>
      </c>
      <c r="C24" s="274"/>
      <c r="E24" s="274"/>
    </row>
    <row r="25" spans="1:5" s="360" customFormat="1" ht="12" customHeight="1" thickBot="1">
      <c r="A25" s="162" t="s">
        <v>14</v>
      </c>
      <c r="B25" s="111" t="s">
        <v>219</v>
      </c>
      <c r="C25" s="248">
        <f>+C26+C27</f>
        <v>0</v>
      </c>
      <c r="E25" s="248">
        <f>+E26+E27</f>
        <v>0</v>
      </c>
    </row>
    <row r="26" spans="1:5" s="360" customFormat="1" ht="12" customHeight="1">
      <c r="A26" s="353" t="s">
        <v>170</v>
      </c>
      <c r="B26" s="354" t="s">
        <v>217</v>
      </c>
      <c r="C26" s="71"/>
      <c r="E26" s="71"/>
    </row>
    <row r="27" spans="1:5" s="360" customFormat="1" ht="12" customHeight="1">
      <c r="A27" s="353" t="s">
        <v>171</v>
      </c>
      <c r="B27" s="355" t="s">
        <v>220</v>
      </c>
      <c r="C27" s="249"/>
      <c r="E27" s="249"/>
    </row>
    <row r="28" spans="1:5" s="360" customFormat="1" ht="12" customHeight="1" thickBot="1">
      <c r="A28" s="352" t="s">
        <v>172</v>
      </c>
      <c r="B28" s="356" t="s">
        <v>280</v>
      </c>
      <c r="C28" s="74"/>
      <c r="E28" s="74"/>
    </row>
    <row r="29" spans="1:5" s="360" customFormat="1" ht="12" customHeight="1" thickBot="1">
      <c r="A29" s="162" t="s">
        <v>15</v>
      </c>
      <c r="B29" s="111" t="s">
        <v>221</v>
      </c>
      <c r="C29" s="248">
        <f>+C30+C31+C32</f>
        <v>0</v>
      </c>
      <c r="E29" s="248">
        <f>+E30+E31+E32</f>
        <v>0</v>
      </c>
    </row>
    <row r="30" spans="1:5" s="360" customFormat="1" ht="12" customHeight="1">
      <c r="A30" s="353" t="s">
        <v>77</v>
      </c>
      <c r="B30" s="354" t="s">
        <v>181</v>
      </c>
      <c r="C30" s="71"/>
      <c r="E30" s="71"/>
    </row>
    <row r="31" spans="1:5" s="360" customFormat="1" ht="12" customHeight="1">
      <c r="A31" s="353" t="s">
        <v>78</v>
      </c>
      <c r="B31" s="355" t="s">
        <v>182</v>
      </c>
      <c r="C31" s="249"/>
      <c r="E31" s="249"/>
    </row>
    <row r="32" spans="1:5" s="360" customFormat="1" ht="12" customHeight="1" thickBot="1">
      <c r="A32" s="352" t="s">
        <v>79</v>
      </c>
      <c r="B32" s="116" t="s">
        <v>183</v>
      </c>
      <c r="C32" s="74"/>
      <c r="E32" s="74"/>
    </row>
    <row r="33" spans="1:5" s="300" customFormat="1" ht="12" customHeight="1" thickBot="1">
      <c r="A33" s="162" t="s">
        <v>16</v>
      </c>
      <c r="B33" s="111" t="s">
        <v>188</v>
      </c>
      <c r="C33" s="274"/>
      <c r="E33" s="274"/>
    </row>
    <row r="34" spans="1:5" s="300" customFormat="1" ht="12" customHeight="1" thickBot="1">
      <c r="A34" s="162" t="s">
        <v>17</v>
      </c>
      <c r="B34" s="111" t="s">
        <v>222</v>
      </c>
      <c r="C34" s="292"/>
      <c r="E34" s="292"/>
    </row>
    <row r="35" spans="1:5" s="300" customFormat="1" ht="12" customHeight="1" thickBot="1">
      <c r="A35" s="159" t="s">
        <v>18</v>
      </c>
      <c r="B35" s="111" t="s">
        <v>223</v>
      </c>
      <c r="C35" s="293">
        <f>+C8+C19+C24+C25+C29+C33+C34</f>
        <v>76085800</v>
      </c>
      <c r="E35" s="293">
        <f>+E8+E19+E24+E25+E29+E33+E34</f>
        <v>81186000</v>
      </c>
    </row>
    <row r="36" spans="1:5" s="300" customFormat="1" ht="12" customHeight="1" thickBot="1">
      <c r="A36" s="190" t="s">
        <v>19</v>
      </c>
      <c r="B36" s="111" t="s">
        <v>224</v>
      </c>
      <c r="C36" s="293">
        <f>+C37+C38+C39</f>
        <v>194995069</v>
      </c>
      <c r="E36" s="293">
        <f>+E37+E38+E39</f>
        <v>150554980</v>
      </c>
    </row>
    <row r="37" spans="1:5" s="300" customFormat="1" ht="12" customHeight="1">
      <c r="A37" s="353" t="s">
        <v>225</v>
      </c>
      <c r="B37" s="354" t="s">
        <v>153</v>
      </c>
      <c r="C37" s="71">
        <v>1252435</v>
      </c>
      <c r="E37" s="71">
        <v>2849417</v>
      </c>
    </row>
    <row r="38" spans="1:5" s="300" customFormat="1" ht="12" customHeight="1">
      <c r="A38" s="353" t="s">
        <v>226</v>
      </c>
      <c r="B38" s="355" t="s">
        <v>2</v>
      </c>
      <c r="C38" s="249"/>
      <c r="E38" s="249"/>
    </row>
    <row r="39" spans="1:5" s="360" customFormat="1" ht="12" customHeight="1" thickBot="1">
      <c r="A39" s="352" t="s">
        <v>227</v>
      </c>
      <c r="B39" s="116" t="s">
        <v>228</v>
      </c>
      <c r="C39" s="74">
        <v>193742634</v>
      </c>
      <c r="E39" s="74">
        <v>147705563</v>
      </c>
    </row>
    <row r="40" spans="1:5" s="360" customFormat="1" ht="15" customHeight="1" thickBot="1">
      <c r="A40" s="190" t="s">
        <v>20</v>
      </c>
      <c r="B40" s="191" t="s">
        <v>229</v>
      </c>
      <c r="C40" s="296">
        <f>+C35+C36</f>
        <v>271080869</v>
      </c>
      <c r="E40" s="296">
        <f>+E35+E36</f>
        <v>231740980</v>
      </c>
    </row>
    <row r="41" spans="1:5" s="360" customFormat="1" ht="15" customHeight="1">
      <c r="A41" s="192"/>
      <c r="B41" s="193"/>
      <c r="C41" s="294"/>
      <c r="E41" s="294"/>
    </row>
    <row r="42" spans="1:5" ht="13.5" thickBot="1">
      <c r="A42" s="194"/>
      <c r="B42" s="195"/>
      <c r="C42" s="295"/>
      <c r="E42" s="295"/>
    </row>
    <row r="43" spans="1:5" s="359" customFormat="1" ht="16.5" customHeight="1" thickBot="1">
      <c r="A43" s="196"/>
      <c r="B43" s="197" t="s">
        <v>48</v>
      </c>
      <c r="C43" s="296"/>
      <c r="E43" s="296"/>
    </row>
    <row r="44" spans="1:5" s="361" customFormat="1" ht="12" customHeight="1" thickBot="1">
      <c r="A44" s="162" t="s">
        <v>11</v>
      </c>
      <c r="B44" s="111" t="s">
        <v>281</v>
      </c>
      <c r="C44" s="248">
        <f>SUM(C45:C50)</f>
        <v>270864969</v>
      </c>
      <c r="E44" s="248">
        <f>SUM(E45:E50)</f>
        <v>229839980</v>
      </c>
    </row>
    <row r="45" spans="1:5" ht="12" customHeight="1">
      <c r="A45" s="352" t="s">
        <v>80</v>
      </c>
      <c r="B45" s="6" t="s">
        <v>41</v>
      </c>
      <c r="C45" s="71">
        <v>116275450</v>
      </c>
      <c r="E45" s="71">
        <v>110204549</v>
      </c>
    </row>
    <row r="46" spans="1:5" ht="12" customHeight="1">
      <c r="A46" s="352" t="s">
        <v>81</v>
      </c>
      <c r="B46" s="5" t="s">
        <v>124</v>
      </c>
      <c r="C46" s="73">
        <v>15118800</v>
      </c>
      <c r="E46" s="73">
        <v>14198714</v>
      </c>
    </row>
    <row r="47" spans="1:5" ht="12" customHeight="1">
      <c r="A47" s="352" t="s">
        <v>82</v>
      </c>
      <c r="B47" s="5" t="s">
        <v>105</v>
      </c>
      <c r="C47" s="73">
        <v>138218284</v>
      </c>
      <c r="E47" s="73">
        <v>102587300</v>
      </c>
    </row>
    <row r="48" spans="1:5" ht="12" customHeight="1">
      <c r="A48" s="352" t="s">
        <v>83</v>
      </c>
      <c r="B48" s="5" t="s">
        <v>125</v>
      </c>
      <c r="C48" s="73"/>
      <c r="E48" s="73"/>
    </row>
    <row r="49" spans="1:5" ht="12" customHeight="1">
      <c r="A49" s="352" t="s">
        <v>114</v>
      </c>
      <c r="B49" s="5" t="s">
        <v>126</v>
      </c>
      <c r="C49" s="73">
        <v>1252435</v>
      </c>
      <c r="E49" s="73">
        <v>2849417</v>
      </c>
    </row>
    <row r="50" spans="1:5" ht="12" customHeight="1" thickBot="1">
      <c r="A50" s="352" t="s">
        <v>84</v>
      </c>
      <c r="B50" s="5" t="s">
        <v>42</v>
      </c>
      <c r="C50" s="73"/>
      <c r="E50" s="73"/>
    </row>
    <row r="51" spans="1:5" ht="12" customHeight="1" thickBot="1">
      <c r="A51" s="162" t="s">
        <v>12</v>
      </c>
      <c r="B51" s="111" t="s">
        <v>230</v>
      </c>
      <c r="C51" s="248">
        <f>SUM(C52:C54)</f>
        <v>215900</v>
      </c>
      <c r="E51" s="248">
        <f>SUM(E52:E54)</f>
        <v>1901000</v>
      </c>
    </row>
    <row r="52" spans="1:5" s="361" customFormat="1" ht="12" customHeight="1">
      <c r="A52" s="352" t="s">
        <v>86</v>
      </c>
      <c r="B52" s="6" t="s">
        <v>147</v>
      </c>
      <c r="C52" s="71">
        <v>215900</v>
      </c>
      <c r="E52" s="71">
        <v>1901000</v>
      </c>
    </row>
    <row r="53" spans="1:5" ht="12" customHeight="1">
      <c r="A53" s="352" t="s">
        <v>87</v>
      </c>
      <c r="B53" s="5" t="s">
        <v>127</v>
      </c>
      <c r="C53" s="73"/>
      <c r="E53" s="73"/>
    </row>
    <row r="54" spans="1:5" ht="12" customHeight="1">
      <c r="A54" s="352" t="s">
        <v>88</v>
      </c>
      <c r="B54" s="5" t="s">
        <v>49</v>
      </c>
      <c r="C54" s="73"/>
      <c r="E54" s="73"/>
    </row>
    <row r="55" spans="1:5" ht="12" customHeight="1" thickBot="1">
      <c r="A55" s="352" t="s">
        <v>89</v>
      </c>
      <c r="B55" s="5" t="s">
        <v>3</v>
      </c>
      <c r="C55" s="73"/>
      <c r="E55" s="73"/>
    </row>
    <row r="56" spans="1:5" ht="15" customHeight="1" thickBot="1">
      <c r="A56" s="162" t="s">
        <v>13</v>
      </c>
      <c r="B56" s="198" t="s">
        <v>231</v>
      </c>
      <c r="C56" s="297">
        <f>+C44+C51</f>
        <v>271080869</v>
      </c>
      <c r="E56" s="297">
        <f>+E44+E51</f>
        <v>231740980</v>
      </c>
    </row>
    <row r="57" spans="3:5" ht="13.5" thickBot="1">
      <c r="C57" s="298"/>
      <c r="E57" s="298"/>
    </row>
    <row r="58" spans="1:5" ht="15" customHeight="1" thickBot="1">
      <c r="A58" s="201" t="s">
        <v>278</v>
      </c>
      <c r="B58" s="202"/>
      <c r="C58" s="109">
        <v>26</v>
      </c>
      <c r="E58" s="109">
        <v>26</v>
      </c>
    </row>
    <row r="59" spans="1:5" ht="14.25" customHeight="1" thickBot="1">
      <c r="A59" s="201" t="s">
        <v>142</v>
      </c>
      <c r="B59" s="202"/>
      <c r="C59" s="109"/>
      <c r="E59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8"/>
  <sheetViews>
    <sheetView view="pageLayout" zoomScaleNormal="110" zoomScaleSheetLayoutView="145" workbookViewId="0" topLeftCell="A1">
      <selection activeCell="F7" sqref="F7"/>
    </sheetView>
  </sheetViews>
  <sheetFormatPr defaultColWidth="9.00390625" defaultRowHeight="12.75"/>
  <cols>
    <col min="1" max="1" width="5.625" style="304" bestFit="1" customWidth="1"/>
    <col min="2" max="2" width="65.875" style="304" bestFit="1" customWidth="1"/>
    <col min="3" max="3" width="13.00390625" style="305" bestFit="1" customWidth="1"/>
    <col min="4" max="4" width="12.125" style="304" customWidth="1"/>
    <col min="5" max="5" width="12.625" style="304" bestFit="1" customWidth="1"/>
    <col min="6" max="6" width="12.875" style="329" customWidth="1"/>
    <col min="7" max="7" width="9.625" style="490" customWidth="1"/>
    <col min="8" max="16384" width="9.375" style="329" customWidth="1"/>
  </cols>
  <sheetData>
    <row r="1" spans="1:5" ht="15.75" customHeight="1">
      <c r="A1" s="523" t="s">
        <v>8</v>
      </c>
      <c r="B1" s="523"/>
      <c r="C1" s="523"/>
      <c r="D1" s="523"/>
      <c r="E1" s="523"/>
    </row>
    <row r="2" spans="1:5" ht="15.75" customHeight="1" thickBot="1">
      <c r="A2" s="524" t="s">
        <v>115</v>
      </c>
      <c r="B2" s="524"/>
      <c r="D2" s="115"/>
      <c r="E2" s="238" t="str">
        <f>'9. sz. mell'!C4</f>
        <v>Forintban!</v>
      </c>
    </row>
    <row r="3" spans="1:7" ht="37.5" customHeight="1" thickBot="1">
      <c r="A3" s="18" t="s">
        <v>59</v>
      </c>
      <c r="B3" s="19" t="s">
        <v>10</v>
      </c>
      <c r="C3" s="19" t="str">
        <f>+CONCATENATE(LEFT('1.1.sz.mell.'!C3,4)-2,". évi tény")</f>
        <v>2021. évi tény</v>
      </c>
      <c r="D3" s="323" t="str">
        <f>+CONCATENATE(LEFT('1.1.sz.mell.'!C3,4)-1,". évi várható")</f>
        <v>2022. évi várható</v>
      </c>
      <c r="E3" s="131" t="str">
        <f>+'1.1.sz.mell.'!C3</f>
        <v>2023. évi előirányzat</v>
      </c>
      <c r="F3" s="329" t="s">
        <v>391</v>
      </c>
      <c r="G3" s="490" t="s">
        <v>392</v>
      </c>
    </row>
    <row r="4" spans="1:7" s="330" customFormat="1" ht="12" customHeight="1" thickBot="1">
      <c r="A4" s="27">
        <v>1</v>
      </c>
      <c r="B4" s="28">
        <v>2</v>
      </c>
      <c r="C4" s="28">
        <v>3</v>
      </c>
      <c r="D4" s="28">
        <v>4</v>
      </c>
      <c r="E4" s="349">
        <v>5</v>
      </c>
      <c r="G4" s="491"/>
    </row>
    <row r="5" spans="1:7" s="331" customFormat="1" ht="12" customHeight="1" thickBot="1">
      <c r="A5" s="15" t="s">
        <v>11</v>
      </c>
      <c r="B5" s="16" t="s">
        <v>234</v>
      </c>
      <c r="C5" s="317">
        <f>+C6+C7+C8+C9+C10</f>
        <v>0</v>
      </c>
      <c r="D5" s="317">
        <f>+D6+D7+D8+D9+D10</f>
        <v>0</v>
      </c>
      <c r="E5" s="203">
        <f>+E6+E7+E8+E9+E10</f>
        <v>0</v>
      </c>
      <c r="G5" s="492"/>
    </row>
    <row r="6" spans="1:7" s="331" customFormat="1" ht="12" customHeight="1">
      <c r="A6" s="12" t="s">
        <v>80</v>
      </c>
      <c r="B6" s="382" t="s">
        <v>235</v>
      </c>
      <c r="C6" s="319"/>
      <c r="D6" s="319"/>
      <c r="E6" s="205"/>
      <c r="G6" s="492"/>
    </row>
    <row r="7" spans="1:7" s="331" customFormat="1" ht="12" customHeight="1">
      <c r="A7" s="11" t="s">
        <v>81</v>
      </c>
      <c r="B7" s="227" t="s">
        <v>236</v>
      </c>
      <c r="C7" s="318"/>
      <c r="D7" s="318"/>
      <c r="E7" s="204"/>
      <c r="G7" s="492"/>
    </row>
    <row r="8" spans="1:7" s="331" customFormat="1" ht="12" customHeight="1">
      <c r="A8" s="11" t="s">
        <v>82</v>
      </c>
      <c r="B8" s="227" t="s">
        <v>237</v>
      </c>
      <c r="C8" s="318"/>
      <c r="D8" s="318"/>
      <c r="E8" s="204"/>
      <c r="G8" s="492"/>
    </row>
    <row r="9" spans="1:7" s="331" customFormat="1" ht="12" customHeight="1">
      <c r="A9" s="11" t="s">
        <v>83</v>
      </c>
      <c r="B9" s="227" t="s">
        <v>238</v>
      </c>
      <c r="C9" s="318"/>
      <c r="D9" s="318"/>
      <c r="E9" s="204"/>
      <c r="G9" s="492"/>
    </row>
    <row r="10" spans="1:7" s="331" customFormat="1" ht="12" customHeight="1" thickBot="1">
      <c r="A10" s="11" t="s">
        <v>114</v>
      </c>
      <c r="B10" s="227" t="s">
        <v>239</v>
      </c>
      <c r="C10" s="318"/>
      <c r="D10" s="318"/>
      <c r="E10" s="204"/>
      <c r="G10" s="492"/>
    </row>
    <row r="11" spans="1:7" s="331" customFormat="1" ht="18.75" customHeight="1" thickBot="1">
      <c r="A11" s="15" t="s">
        <v>12</v>
      </c>
      <c r="B11" s="226" t="s">
        <v>187</v>
      </c>
      <c r="C11" s="363">
        <v>206752573</v>
      </c>
      <c r="D11" s="514">
        <v>220566739</v>
      </c>
      <c r="E11" s="364">
        <v>241939650</v>
      </c>
      <c r="F11" s="489">
        <f>E11-D11</f>
        <v>21372911</v>
      </c>
      <c r="G11" s="492">
        <f aca="true" t="shared" si="0" ref="G11:G26">E11/D11</f>
        <v>1.0968999727560917</v>
      </c>
    </row>
    <row r="12" spans="1:7" s="331" customFormat="1" ht="16.5" customHeight="1" thickBot="1">
      <c r="A12" s="15" t="s">
        <v>13</v>
      </c>
      <c r="B12" s="16" t="s">
        <v>199</v>
      </c>
      <c r="C12" s="363">
        <v>3314234</v>
      </c>
      <c r="D12" s="363">
        <v>941199</v>
      </c>
      <c r="E12" s="364">
        <v>215900</v>
      </c>
      <c r="F12" s="489">
        <f aca="true" t="shared" si="1" ref="F12:F26">E12-D12</f>
        <v>-725299</v>
      </c>
      <c r="G12" s="492">
        <f t="shared" si="0"/>
        <v>0.22938825901854976</v>
      </c>
    </row>
    <row r="13" spans="1:7" s="331" customFormat="1" ht="12" customHeight="1" thickBot="1">
      <c r="A13" s="15" t="s">
        <v>121</v>
      </c>
      <c r="B13" s="226" t="s">
        <v>240</v>
      </c>
      <c r="C13" s="388">
        <v>31904201</v>
      </c>
      <c r="D13" s="388">
        <v>29326475</v>
      </c>
      <c r="E13" s="387">
        <v>34823000</v>
      </c>
      <c r="F13" s="489">
        <f t="shared" si="1"/>
        <v>5496525</v>
      </c>
      <c r="G13" s="492">
        <f t="shared" si="0"/>
        <v>1.1874253554169056</v>
      </c>
    </row>
    <row r="14" spans="1:7" s="331" customFormat="1" ht="12" customHeight="1" thickBot="1">
      <c r="A14" s="15" t="s">
        <v>15</v>
      </c>
      <c r="B14" s="226" t="s">
        <v>5</v>
      </c>
      <c r="C14" s="363"/>
      <c r="D14" s="363"/>
      <c r="E14" s="364"/>
      <c r="F14" s="489">
        <f t="shared" si="1"/>
        <v>0</v>
      </c>
      <c r="G14" s="492"/>
    </row>
    <row r="15" spans="1:7" s="331" customFormat="1" ht="12" customHeight="1" thickBot="1">
      <c r="A15" s="15" t="s">
        <v>16</v>
      </c>
      <c r="B15" s="226" t="s">
        <v>188</v>
      </c>
      <c r="C15" s="363"/>
      <c r="D15" s="363"/>
      <c r="E15" s="364"/>
      <c r="F15" s="489">
        <f t="shared" si="1"/>
        <v>0</v>
      </c>
      <c r="G15" s="492"/>
    </row>
    <row r="16" spans="1:7" s="331" customFormat="1" ht="12" customHeight="1" thickBot="1">
      <c r="A16" s="15" t="s">
        <v>123</v>
      </c>
      <c r="B16" s="226" t="s">
        <v>222</v>
      </c>
      <c r="C16" s="363"/>
      <c r="D16" s="363"/>
      <c r="E16" s="364"/>
      <c r="F16" s="489">
        <f t="shared" si="1"/>
        <v>0</v>
      </c>
      <c r="G16" s="492"/>
    </row>
    <row r="17" spans="1:7" s="331" customFormat="1" ht="21" customHeight="1" thickBot="1">
      <c r="A17" s="15" t="s">
        <v>18</v>
      </c>
      <c r="B17" s="16" t="s">
        <v>241</v>
      </c>
      <c r="C17" s="322">
        <f>+C5+C11+C12+C13+C14+C15+C16</f>
        <v>241971008</v>
      </c>
      <c r="D17" s="513">
        <f>+D5+D11+D12+D13+D14+D15+D16</f>
        <v>250834413</v>
      </c>
      <c r="E17" s="348">
        <f>+E5+E11+E12+E13+E14+E15+E16</f>
        <v>276978550</v>
      </c>
      <c r="F17" s="489">
        <f t="shared" si="1"/>
        <v>26144137</v>
      </c>
      <c r="G17" s="492">
        <f t="shared" si="0"/>
        <v>1.1042286689745398</v>
      </c>
    </row>
    <row r="18" spans="1:7" s="331" customFormat="1" ht="12" customHeight="1" thickBot="1">
      <c r="A18" s="15" t="s">
        <v>19</v>
      </c>
      <c r="B18" s="226" t="s">
        <v>242</v>
      </c>
      <c r="C18" s="317">
        <f>SUM(C19:C23)</f>
        <v>11683915</v>
      </c>
      <c r="D18" s="317">
        <f>SUM(D19:D23)</f>
        <v>24809549</v>
      </c>
      <c r="E18" s="203">
        <f>SUM(E19:E23)</f>
        <v>18004982</v>
      </c>
      <c r="F18" s="489">
        <f t="shared" si="1"/>
        <v>-6804567</v>
      </c>
      <c r="G18" s="492">
        <f t="shared" si="0"/>
        <v>0.7257279042033372</v>
      </c>
    </row>
    <row r="19" spans="1:7" s="331" customFormat="1" ht="12" customHeight="1">
      <c r="A19" s="11" t="s">
        <v>225</v>
      </c>
      <c r="B19" s="227" t="s">
        <v>245</v>
      </c>
      <c r="C19" s="321"/>
      <c r="D19" s="321"/>
      <c r="E19" s="207"/>
      <c r="F19" s="489">
        <f t="shared" si="1"/>
        <v>0</v>
      </c>
      <c r="G19" s="492"/>
    </row>
    <row r="20" spans="1:7" s="331" customFormat="1" ht="12" customHeight="1">
      <c r="A20" s="11" t="s">
        <v>226</v>
      </c>
      <c r="B20" s="227" t="s">
        <v>246</v>
      </c>
      <c r="C20" s="321"/>
      <c r="D20" s="321"/>
      <c r="E20" s="207"/>
      <c r="F20" s="489">
        <f t="shared" si="1"/>
        <v>0</v>
      </c>
      <c r="G20" s="492"/>
    </row>
    <row r="21" spans="1:7" s="331" customFormat="1" ht="12" customHeight="1">
      <c r="A21" s="11" t="s">
        <v>227</v>
      </c>
      <c r="B21" s="227" t="s">
        <v>247</v>
      </c>
      <c r="C21" s="321">
        <v>11683915</v>
      </c>
      <c r="D21" s="321">
        <v>24809549</v>
      </c>
      <c r="E21" s="207">
        <v>18004982</v>
      </c>
      <c r="F21" s="489">
        <f t="shared" si="1"/>
        <v>-6804567</v>
      </c>
      <c r="G21" s="492">
        <f t="shared" si="0"/>
        <v>0.7257279042033372</v>
      </c>
    </row>
    <row r="22" spans="1:7" s="331" customFormat="1" ht="12" customHeight="1">
      <c r="A22" s="11" t="s">
        <v>243</v>
      </c>
      <c r="B22" s="227" t="s">
        <v>248</v>
      </c>
      <c r="C22" s="321"/>
      <c r="D22" s="321"/>
      <c r="E22" s="207"/>
      <c r="F22" s="489">
        <f t="shared" si="1"/>
        <v>0</v>
      </c>
      <c r="G22" s="492"/>
    </row>
    <row r="23" spans="1:7" s="331" customFormat="1" ht="12" customHeight="1" thickBot="1">
      <c r="A23" s="11" t="s">
        <v>244</v>
      </c>
      <c r="B23" s="227" t="s">
        <v>184</v>
      </c>
      <c r="C23" s="321"/>
      <c r="D23" s="321"/>
      <c r="E23" s="207"/>
      <c r="F23" s="489">
        <f t="shared" si="1"/>
        <v>0</v>
      </c>
      <c r="G23" s="492"/>
    </row>
    <row r="24" spans="1:7" s="331" customFormat="1" ht="12" customHeight="1" thickBot="1">
      <c r="A24" s="15" t="s">
        <v>20</v>
      </c>
      <c r="B24" s="226" t="s">
        <v>185</v>
      </c>
      <c r="C24" s="363"/>
      <c r="D24" s="363"/>
      <c r="E24" s="364"/>
      <c r="F24" s="489">
        <f t="shared" si="1"/>
        <v>0</v>
      </c>
      <c r="G24" s="492"/>
    </row>
    <row r="25" spans="1:7" s="331" customFormat="1" ht="12" customHeight="1" thickBot="1">
      <c r="A25" s="15" t="s">
        <v>21</v>
      </c>
      <c r="B25" s="385" t="s">
        <v>249</v>
      </c>
      <c r="C25" s="322">
        <f>+C18+C24</f>
        <v>11683915</v>
      </c>
      <c r="D25" s="322">
        <f>+D18+D24</f>
        <v>24809549</v>
      </c>
      <c r="E25" s="348">
        <f>+E18+E24</f>
        <v>18004982</v>
      </c>
      <c r="F25" s="489">
        <f t="shared" si="1"/>
        <v>-6804567</v>
      </c>
      <c r="G25" s="492">
        <f t="shared" si="0"/>
        <v>0.7257279042033372</v>
      </c>
    </row>
    <row r="26" spans="1:7" s="331" customFormat="1" ht="23.25" customHeight="1" thickBot="1">
      <c r="A26" s="15" t="s">
        <v>22</v>
      </c>
      <c r="B26" s="384" t="s">
        <v>250</v>
      </c>
      <c r="C26" s="322">
        <f>+C17+C25</f>
        <v>253654923</v>
      </c>
      <c r="D26" s="513">
        <f>+D17+D25</f>
        <v>275643962</v>
      </c>
      <c r="E26" s="348">
        <f>+E17+E25</f>
        <v>294983532</v>
      </c>
      <c r="F26" s="489">
        <f t="shared" si="1"/>
        <v>19339570</v>
      </c>
      <c r="G26" s="492">
        <f t="shared" si="0"/>
        <v>1.070161413512116</v>
      </c>
    </row>
    <row r="27" spans="1:7" s="331" customFormat="1" ht="12" customHeight="1">
      <c r="A27" s="301"/>
      <c r="B27" s="302"/>
      <c r="C27" s="303"/>
      <c r="D27" s="395"/>
      <c r="E27" s="396"/>
      <c r="G27" s="492"/>
    </row>
    <row r="28" spans="1:7" s="331" customFormat="1" ht="12" customHeight="1">
      <c r="A28" s="523" t="s">
        <v>39</v>
      </c>
      <c r="B28" s="523"/>
      <c r="C28" s="523"/>
      <c r="D28" s="523"/>
      <c r="E28" s="523"/>
      <c r="G28" s="492"/>
    </row>
    <row r="29" spans="1:7" s="331" customFormat="1" ht="12" customHeight="1" thickBot="1">
      <c r="A29" s="525" t="s">
        <v>116</v>
      </c>
      <c r="B29" s="525"/>
      <c r="C29" s="305"/>
      <c r="D29" s="115"/>
      <c r="E29" s="238" t="str">
        <f>E2</f>
        <v>Forintban!</v>
      </c>
      <c r="G29" s="492"/>
    </row>
    <row r="30" spans="1:7" s="331" customFormat="1" ht="24" customHeight="1" thickBot="1">
      <c r="A30" s="18" t="s">
        <v>9</v>
      </c>
      <c r="B30" s="19" t="s">
        <v>40</v>
      </c>
      <c r="C30" s="19" t="str">
        <f>+C3</f>
        <v>2021. évi tény</v>
      </c>
      <c r="D30" s="323" t="str">
        <f>+D3</f>
        <v>2022. évi várható</v>
      </c>
      <c r="E30" s="131" t="str">
        <f>+E3</f>
        <v>2023. évi előirányzat</v>
      </c>
      <c r="F30" s="397"/>
      <c r="G30" s="492"/>
    </row>
    <row r="31" spans="1:7" s="331" customFormat="1" ht="12" customHeight="1" thickBot="1">
      <c r="A31" s="27">
        <v>1</v>
      </c>
      <c r="B31" s="28">
        <v>2</v>
      </c>
      <c r="C31" s="28">
        <v>3</v>
      </c>
      <c r="D31" s="28">
        <v>4</v>
      </c>
      <c r="E31" s="29">
        <v>5</v>
      </c>
      <c r="F31" s="397"/>
      <c r="G31" s="492"/>
    </row>
    <row r="32" spans="1:7" s="331" customFormat="1" ht="15" customHeight="1" thickBot="1">
      <c r="A32" s="17" t="s">
        <v>11</v>
      </c>
      <c r="B32" s="26" t="s">
        <v>267</v>
      </c>
      <c r="C32" s="316">
        <f>SUM(C33:C38)</f>
        <v>225531140</v>
      </c>
      <c r="D32" s="516">
        <f>SUM(D33:D38)</f>
        <v>256697781</v>
      </c>
      <c r="E32" s="389">
        <f>SUM(E33:E38)</f>
        <v>294767632</v>
      </c>
      <c r="F32" s="489">
        <f aca="true" t="shared" si="2" ref="F32:F49">E32-D32</f>
        <v>38069851</v>
      </c>
      <c r="G32" s="492">
        <f aca="true" t="shared" si="3" ref="G32:G49">E32/D32</f>
        <v>1.1483061164443802</v>
      </c>
    </row>
    <row r="33" spans="1:7" s="331" customFormat="1" ht="18.75" customHeight="1">
      <c r="A33" s="13" t="s">
        <v>80</v>
      </c>
      <c r="B33" s="7" t="s">
        <v>41</v>
      </c>
      <c r="C33" s="391">
        <v>109560945</v>
      </c>
      <c r="D33" s="515">
        <v>118105146</v>
      </c>
      <c r="E33" s="390">
        <v>116275450</v>
      </c>
      <c r="F33" s="489">
        <f t="shared" si="2"/>
        <v>-1829696</v>
      </c>
      <c r="G33" s="492">
        <f t="shared" si="3"/>
        <v>0.9845079062008018</v>
      </c>
    </row>
    <row r="34" spans="1:7" ht="12" customHeight="1">
      <c r="A34" s="11" t="s">
        <v>81</v>
      </c>
      <c r="B34" s="5" t="s">
        <v>124</v>
      </c>
      <c r="C34" s="318">
        <v>16612631</v>
      </c>
      <c r="D34" s="318">
        <v>15115770</v>
      </c>
      <c r="E34" s="204">
        <v>15118800</v>
      </c>
      <c r="F34" s="489">
        <f t="shared" si="2"/>
        <v>3030</v>
      </c>
      <c r="G34" s="492">
        <f t="shared" si="3"/>
        <v>1.0002004529044832</v>
      </c>
    </row>
    <row r="35" spans="1:7" ht="12" customHeight="1">
      <c r="A35" s="11" t="s">
        <v>82</v>
      </c>
      <c r="B35" s="5" t="s">
        <v>105</v>
      </c>
      <c r="C35" s="320">
        <v>88851031</v>
      </c>
      <c r="D35" s="320">
        <v>97336786</v>
      </c>
      <c r="E35" s="206">
        <v>138438186</v>
      </c>
      <c r="F35" s="489">
        <f t="shared" si="2"/>
        <v>41101400</v>
      </c>
      <c r="G35" s="492">
        <f t="shared" si="3"/>
        <v>1.4222596788844044</v>
      </c>
    </row>
    <row r="36" spans="1:7" s="330" customFormat="1" ht="12" customHeight="1">
      <c r="A36" s="11" t="s">
        <v>83</v>
      </c>
      <c r="B36" s="8" t="s">
        <v>125</v>
      </c>
      <c r="C36" s="320"/>
      <c r="D36" s="320"/>
      <c r="E36" s="206"/>
      <c r="F36" s="489">
        <f t="shared" si="2"/>
        <v>0</v>
      </c>
      <c r="G36" s="492"/>
    </row>
    <row r="37" spans="1:7" s="330" customFormat="1" ht="12" customHeight="1">
      <c r="A37" s="11" t="s">
        <v>114</v>
      </c>
      <c r="B37" s="8" t="s">
        <v>126</v>
      </c>
      <c r="C37" s="320">
        <v>10506533</v>
      </c>
      <c r="D37" s="320">
        <v>26140079</v>
      </c>
      <c r="E37" s="206">
        <v>8182649</v>
      </c>
      <c r="F37" s="489">
        <f t="shared" si="2"/>
        <v>-17957430</v>
      </c>
      <c r="G37" s="492">
        <f t="shared" si="3"/>
        <v>0.3130307678106099</v>
      </c>
    </row>
    <row r="38" spans="1:7" s="330" customFormat="1" ht="12" customHeight="1">
      <c r="A38" s="11" t="s">
        <v>84</v>
      </c>
      <c r="B38" s="8" t="s">
        <v>42</v>
      </c>
      <c r="C38" s="320"/>
      <c r="D38" s="320"/>
      <c r="E38" s="206">
        <v>16752547</v>
      </c>
      <c r="F38" s="489">
        <f t="shared" si="2"/>
        <v>16752547</v>
      </c>
      <c r="G38" s="492"/>
    </row>
    <row r="39" spans="1:7" s="330" customFormat="1" ht="12" customHeight="1">
      <c r="A39" s="11" t="s">
        <v>85</v>
      </c>
      <c r="B39" s="5" t="s">
        <v>268</v>
      </c>
      <c r="C39" s="320"/>
      <c r="D39" s="320"/>
      <c r="E39" s="206"/>
      <c r="F39" s="489">
        <f t="shared" si="2"/>
        <v>0</v>
      </c>
      <c r="G39" s="492"/>
    </row>
    <row r="40" spans="1:7" ht="12" customHeight="1" thickBot="1">
      <c r="A40" s="11" t="s">
        <v>93</v>
      </c>
      <c r="B40" s="14" t="s">
        <v>282</v>
      </c>
      <c r="C40" s="320"/>
      <c r="D40" s="320"/>
      <c r="E40" s="206">
        <v>16752547</v>
      </c>
      <c r="F40" s="489">
        <f t="shared" si="2"/>
        <v>16752547</v>
      </c>
      <c r="G40" s="492"/>
    </row>
    <row r="41" spans="1:7" ht="12" customHeight="1" thickBot="1">
      <c r="A41" s="15" t="s">
        <v>12</v>
      </c>
      <c r="B41" s="25" t="s">
        <v>251</v>
      </c>
      <c r="C41" s="317">
        <f>+C42+C43+C44</f>
        <v>3314234</v>
      </c>
      <c r="D41" s="317">
        <f>+D42+D43+D44</f>
        <v>941199</v>
      </c>
      <c r="E41" s="203">
        <f>+E42+E43+E44</f>
        <v>215900</v>
      </c>
      <c r="F41" s="489">
        <f t="shared" si="2"/>
        <v>-725299</v>
      </c>
      <c r="G41" s="492">
        <f t="shared" si="3"/>
        <v>0.22938825901854976</v>
      </c>
    </row>
    <row r="42" spans="1:7" ht="12" customHeight="1">
      <c r="A42" s="12" t="s">
        <v>86</v>
      </c>
      <c r="B42" s="5" t="s">
        <v>147</v>
      </c>
      <c r="C42" s="319">
        <v>3314234</v>
      </c>
      <c r="D42" s="319">
        <v>941199</v>
      </c>
      <c r="E42" s="205">
        <v>215900</v>
      </c>
      <c r="F42" s="489">
        <f t="shared" si="2"/>
        <v>-725299</v>
      </c>
      <c r="G42" s="492">
        <f t="shared" si="3"/>
        <v>0.22938825901854976</v>
      </c>
    </row>
    <row r="43" spans="1:7" ht="12" customHeight="1">
      <c r="A43" s="12" t="s">
        <v>87</v>
      </c>
      <c r="B43" s="9" t="s">
        <v>127</v>
      </c>
      <c r="C43" s="318"/>
      <c r="D43" s="318"/>
      <c r="E43" s="204"/>
      <c r="F43" s="489">
        <f t="shared" si="2"/>
        <v>0</v>
      </c>
      <c r="G43" s="492"/>
    </row>
    <row r="44" spans="1:7" ht="12" customHeight="1" thickBot="1">
      <c r="A44" s="12" t="s">
        <v>88</v>
      </c>
      <c r="B44" s="228" t="s">
        <v>148</v>
      </c>
      <c r="C44" s="318"/>
      <c r="D44" s="318"/>
      <c r="E44" s="204"/>
      <c r="F44" s="489">
        <f t="shared" si="2"/>
        <v>0</v>
      </c>
      <c r="G44" s="492"/>
    </row>
    <row r="45" spans="1:7" ht="18" customHeight="1" thickBot="1">
      <c r="A45" s="15" t="s">
        <v>13</v>
      </c>
      <c r="B45" s="111" t="s">
        <v>283</v>
      </c>
      <c r="C45" s="317">
        <f>+C32+C41</f>
        <v>228845374</v>
      </c>
      <c r="D45" s="517">
        <f>+D32+D41</f>
        <v>257638980</v>
      </c>
      <c r="E45" s="203">
        <f>+E32+E41</f>
        <v>294983532</v>
      </c>
      <c r="F45" s="489">
        <f t="shared" si="2"/>
        <v>37344552</v>
      </c>
      <c r="G45" s="492">
        <f t="shared" si="3"/>
        <v>1.1449491532686553</v>
      </c>
    </row>
    <row r="46" spans="1:7" ht="12" customHeight="1" thickBot="1">
      <c r="A46" s="15" t="s">
        <v>14</v>
      </c>
      <c r="B46" s="111" t="s">
        <v>284</v>
      </c>
      <c r="C46" s="317">
        <f>+C47+C48</f>
        <v>0</v>
      </c>
      <c r="D46" s="317">
        <f>+D47+D48</f>
        <v>0</v>
      </c>
      <c r="E46" s="203">
        <f>+E47+E48</f>
        <v>0</v>
      </c>
      <c r="F46" s="489">
        <f t="shared" si="2"/>
        <v>0</v>
      </c>
      <c r="G46" s="492"/>
    </row>
    <row r="47" spans="1:7" ht="12" customHeight="1">
      <c r="A47" s="12" t="s">
        <v>170</v>
      </c>
      <c r="B47" s="6" t="s">
        <v>252</v>
      </c>
      <c r="C47" s="318"/>
      <c r="D47" s="318"/>
      <c r="E47" s="204"/>
      <c r="F47" s="489">
        <f t="shared" si="2"/>
        <v>0</v>
      </c>
      <c r="G47" s="492"/>
    </row>
    <row r="48" spans="1:7" ht="12" customHeight="1" thickBot="1">
      <c r="A48" s="10" t="s">
        <v>171</v>
      </c>
      <c r="B48" s="4" t="s">
        <v>253</v>
      </c>
      <c r="C48" s="320"/>
      <c r="D48" s="320"/>
      <c r="E48" s="206"/>
      <c r="F48" s="489">
        <f t="shared" si="2"/>
        <v>0</v>
      </c>
      <c r="G48" s="492"/>
    </row>
    <row r="49" spans="1:7" ht="22.5" customHeight="1" thickBot="1">
      <c r="A49" s="15" t="s">
        <v>15</v>
      </c>
      <c r="B49" s="385" t="s">
        <v>275</v>
      </c>
      <c r="C49" s="317">
        <f>+C45+C46</f>
        <v>228845374</v>
      </c>
      <c r="D49" s="517">
        <f>+D45+D46</f>
        <v>257638980</v>
      </c>
      <c r="E49" s="230">
        <f>+E45+E46</f>
        <v>294983532</v>
      </c>
      <c r="F49" s="489">
        <f t="shared" si="2"/>
        <v>37344552</v>
      </c>
      <c r="G49" s="492">
        <f t="shared" si="3"/>
        <v>1.1449491532686553</v>
      </c>
    </row>
    <row r="50" ht="12" customHeight="1">
      <c r="C50" s="304"/>
    </row>
    <row r="51" ht="12" customHeight="1">
      <c r="C51" s="304"/>
    </row>
    <row r="52" ht="12" customHeight="1">
      <c r="C52" s="304"/>
    </row>
    <row r="53" ht="12" customHeight="1">
      <c r="C53" s="304"/>
    </row>
    <row r="54" spans="3:6" ht="15" customHeight="1">
      <c r="C54" s="398"/>
      <c r="D54" s="398"/>
      <c r="E54" s="398"/>
      <c r="F54" s="398"/>
    </row>
    <row r="55" s="331" customFormat="1" ht="12.75" customHeight="1">
      <c r="G55" s="492"/>
    </row>
    <row r="56" ht="15.75">
      <c r="C56" s="304"/>
    </row>
    <row r="57" ht="15.75">
      <c r="C57" s="304"/>
    </row>
    <row r="58" ht="15.75">
      <c r="C58" s="304"/>
    </row>
    <row r="59" ht="16.5" customHeight="1">
      <c r="C59" s="304"/>
    </row>
    <row r="60" ht="15.75">
      <c r="C60" s="304"/>
    </row>
    <row r="61" ht="15.75">
      <c r="C61" s="304"/>
    </row>
    <row r="62" ht="15.75">
      <c r="C62" s="304"/>
    </row>
    <row r="63" ht="15.75">
      <c r="C63" s="304"/>
    </row>
    <row r="64" ht="15.75">
      <c r="C64" s="304"/>
    </row>
    <row r="65" ht="15.75">
      <c r="C65" s="304"/>
    </row>
    <row r="66" ht="15.75">
      <c r="C66" s="304"/>
    </row>
    <row r="67" ht="15.75">
      <c r="C67" s="304"/>
    </row>
    <row r="68" ht="15.75">
      <c r="C68" s="304"/>
    </row>
  </sheetData>
  <sheetProtection/>
  <mergeCells count="4">
    <mergeCell ref="A1:E1"/>
    <mergeCell ref="A28:E28"/>
    <mergeCell ref="A29:B29"/>
    <mergeCell ref="A2:B2"/>
  </mergeCells>
  <printOptions horizontalCentered="1"/>
  <pageMargins left="0.3937007874015748" right="0.3937007874015748" top="1.4566929133858268" bottom="0.8661417322834646" header="0.7874015748031497" footer="0.5905511811023623"/>
  <pageSetup fitToHeight="1" fitToWidth="1" horizontalDpi="600" verticalDpi="600" orientation="portrait" paperSize="9" scale="80" r:id="rId1"/>
  <headerFooter alignWithMargins="0">
    <oddHeader>&amp;C&amp;"Times New Roman CE,Félkövér"&amp;12
2023. ÉVI KÖLTSÉGVETÉSÉNEK PÉNZÜGYI MÉRLEGE&amp;R&amp;"Times New Roman CE,Félkövér dőlt"&amp;11 1. tájékoztató kimtatás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T15" sqref="T15"/>
    </sheetView>
  </sheetViews>
  <sheetFormatPr defaultColWidth="9.00390625" defaultRowHeight="12.75"/>
  <cols>
    <col min="1" max="1" width="6.875" style="154" customWidth="1"/>
    <col min="2" max="2" width="46.50390625" style="44" customWidth="1"/>
    <col min="3" max="8" width="12.875" style="44" customWidth="1"/>
    <col min="9" max="9" width="13.875" style="44" customWidth="1"/>
    <col min="10" max="10" width="5.50390625" style="44" customWidth="1"/>
    <col min="11" max="16384" width="9.375" style="44" customWidth="1"/>
  </cols>
  <sheetData>
    <row r="1" spans="1:10" ht="27.75" customHeight="1">
      <c r="A1" s="570" t="s">
        <v>4</v>
      </c>
      <c r="B1" s="570"/>
      <c r="C1" s="570"/>
      <c r="D1" s="570"/>
      <c r="E1" s="570"/>
      <c r="F1" s="570"/>
      <c r="G1" s="570"/>
      <c r="H1" s="570"/>
      <c r="I1" s="570"/>
      <c r="J1" s="569" t="s">
        <v>285</v>
      </c>
    </row>
    <row r="2" spans="9:10" ht="20.25" customHeight="1" thickBot="1">
      <c r="I2" s="377" t="str">
        <f>'1. sz tájékoztató t.'!E29</f>
        <v>Forintban!</v>
      </c>
      <c r="J2" s="569"/>
    </row>
    <row r="3" spans="1:10" s="378" customFormat="1" ht="26.25" customHeight="1">
      <c r="A3" s="575" t="s">
        <v>59</v>
      </c>
      <c r="B3" s="573" t="s">
        <v>74</v>
      </c>
      <c r="C3" s="575" t="s">
        <v>75</v>
      </c>
      <c r="D3" s="575" t="str">
        <f>+CONCATENATE(LEFT('1.1.sz.mell.'!C3,4)," előtti kifizetés")</f>
        <v>2023 előtti kifizetés</v>
      </c>
      <c r="E3" s="577" t="s">
        <v>58</v>
      </c>
      <c r="F3" s="578"/>
      <c r="G3" s="578"/>
      <c r="H3" s="579"/>
      <c r="I3" s="573" t="s">
        <v>43</v>
      </c>
      <c r="J3" s="569"/>
    </row>
    <row r="4" spans="1:10" s="379" customFormat="1" ht="32.25" customHeight="1" thickBot="1">
      <c r="A4" s="576"/>
      <c r="B4" s="574"/>
      <c r="C4" s="574"/>
      <c r="D4" s="576"/>
      <c r="E4" s="392" t="str">
        <f>+'7. sz. mell. '!B4</f>
        <v>2023.</v>
      </c>
      <c r="F4" s="392" t="str">
        <f>+'7. sz. mell. '!C4</f>
        <v>2024.</v>
      </c>
      <c r="G4" s="392" t="str">
        <f>+'4.sz.mell.  '!D4</f>
        <v>2025.</v>
      </c>
      <c r="H4" s="393" t="str">
        <f>+CONCATENATE(LEFT('1.1.sz.mell.'!C3,4)+2,". után")</f>
        <v>2025. után</v>
      </c>
      <c r="I4" s="574"/>
      <c r="J4" s="569"/>
    </row>
    <row r="5" spans="1:10" s="380" customFormat="1" ht="12.75" customHeight="1" thickBot="1">
      <c r="A5" s="208">
        <v>1</v>
      </c>
      <c r="B5" s="209">
        <v>2</v>
      </c>
      <c r="C5" s="210">
        <v>3</v>
      </c>
      <c r="D5" s="209">
        <v>4</v>
      </c>
      <c r="E5" s="208">
        <v>5</v>
      </c>
      <c r="F5" s="210">
        <v>6</v>
      </c>
      <c r="G5" s="210">
        <v>7</v>
      </c>
      <c r="H5" s="211">
        <v>8</v>
      </c>
      <c r="I5" s="212" t="s">
        <v>76</v>
      </c>
      <c r="J5" s="569"/>
    </row>
    <row r="6" spans="1:10" ht="24.75" customHeight="1" thickBot="1">
      <c r="A6" s="213" t="s">
        <v>11</v>
      </c>
      <c r="B6" s="214" t="s">
        <v>262</v>
      </c>
      <c r="C6" s="108"/>
      <c r="D6" s="57">
        <f>+D7+D8</f>
        <v>0</v>
      </c>
      <c r="E6" s="58">
        <f>+E7+E8</f>
        <v>0</v>
      </c>
      <c r="F6" s="59">
        <f>+F7+F8</f>
        <v>0</v>
      </c>
      <c r="G6" s="59">
        <f>+G7+G8</f>
        <v>0</v>
      </c>
      <c r="H6" s="60">
        <f>+H7+H8</f>
        <v>0</v>
      </c>
      <c r="I6" s="57">
        <f aca="true" t="shared" si="0" ref="I6:I17">SUM(D6:H6)</f>
        <v>0</v>
      </c>
      <c r="J6" s="569"/>
    </row>
    <row r="7" spans="1:10" ht="19.5" customHeight="1">
      <c r="A7" s="215" t="s">
        <v>12</v>
      </c>
      <c r="B7" s="61" t="s">
        <v>60</v>
      </c>
      <c r="C7" s="374"/>
      <c r="D7" s="62"/>
      <c r="E7" s="63"/>
      <c r="F7" s="23"/>
      <c r="G7" s="23"/>
      <c r="H7" s="20"/>
      <c r="I7" s="216">
        <f t="shared" si="0"/>
        <v>0</v>
      </c>
      <c r="J7" s="569"/>
    </row>
    <row r="8" spans="1:10" ht="19.5" customHeight="1" thickBot="1">
      <c r="A8" s="215" t="s">
        <v>13</v>
      </c>
      <c r="B8" s="61" t="s">
        <v>60</v>
      </c>
      <c r="C8" s="374"/>
      <c r="D8" s="62"/>
      <c r="E8" s="63"/>
      <c r="F8" s="23"/>
      <c r="G8" s="23"/>
      <c r="H8" s="20"/>
      <c r="I8" s="216">
        <f t="shared" si="0"/>
        <v>0</v>
      </c>
      <c r="J8" s="569"/>
    </row>
    <row r="9" spans="1:10" ht="25.5" customHeight="1" thickBot="1">
      <c r="A9" s="213" t="s">
        <v>14</v>
      </c>
      <c r="B9" s="214" t="s">
        <v>263</v>
      </c>
      <c r="C9" s="108"/>
      <c r="D9" s="57">
        <f>+D10+D11</f>
        <v>0</v>
      </c>
      <c r="E9" s="58">
        <f>+E10+E11</f>
        <v>0</v>
      </c>
      <c r="F9" s="59">
        <f>+F10+F11</f>
        <v>0</v>
      </c>
      <c r="G9" s="59">
        <f>+G10+G11</f>
        <v>0</v>
      </c>
      <c r="H9" s="60">
        <f>+H10+H11</f>
        <v>0</v>
      </c>
      <c r="I9" s="57">
        <f t="shared" si="0"/>
        <v>0</v>
      </c>
      <c r="J9" s="569"/>
    </row>
    <row r="10" spans="1:10" ht="19.5" customHeight="1">
      <c r="A10" s="215" t="s">
        <v>15</v>
      </c>
      <c r="B10" s="61" t="s">
        <v>60</v>
      </c>
      <c r="C10" s="374"/>
      <c r="D10" s="62"/>
      <c r="E10" s="63"/>
      <c r="F10" s="23"/>
      <c r="G10" s="23"/>
      <c r="H10" s="20"/>
      <c r="I10" s="216">
        <f t="shared" si="0"/>
        <v>0</v>
      </c>
      <c r="J10" s="569"/>
    </row>
    <row r="11" spans="1:10" ht="19.5" customHeight="1" thickBot="1">
      <c r="A11" s="215" t="s">
        <v>16</v>
      </c>
      <c r="B11" s="61" t="s">
        <v>60</v>
      </c>
      <c r="C11" s="374"/>
      <c r="D11" s="62"/>
      <c r="E11" s="63"/>
      <c r="F11" s="23"/>
      <c r="G11" s="23"/>
      <c r="H11" s="20"/>
      <c r="I11" s="216">
        <f t="shared" si="0"/>
        <v>0</v>
      </c>
      <c r="J11" s="569"/>
    </row>
    <row r="12" spans="1:10" ht="19.5" customHeight="1" thickBot="1">
      <c r="A12" s="213" t="s">
        <v>17</v>
      </c>
      <c r="B12" s="214" t="s">
        <v>264</v>
      </c>
      <c r="C12" s="108"/>
      <c r="D12" s="57">
        <f>+D13</f>
        <v>0</v>
      </c>
      <c r="E12" s="58">
        <f>+E13</f>
        <v>0</v>
      </c>
      <c r="F12" s="59">
        <f>+F13</f>
        <v>0</v>
      </c>
      <c r="G12" s="59">
        <f>+G13</f>
        <v>0</v>
      </c>
      <c r="H12" s="60">
        <f>+H13</f>
        <v>0</v>
      </c>
      <c r="I12" s="57">
        <f t="shared" si="0"/>
        <v>0</v>
      </c>
      <c r="J12" s="569"/>
    </row>
    <row r="13" spans="1:10" ht="19.5" customHeight="1" thickBot="1">
      <c r="A13" s="215" t="s">
        <v>18</v>
      </c>
      <c r="B13" s="61" t="s">
        <v>60</v>
      </c>
      <c r="C13" s="374"/>
      <c r="D13" s="62"/>
      <c r="E13" s="63"/>
      <c r="F13" s="23"/>
      <c r="G13" s="23"/>
      <c r="H13" s="20"/>
      <c r="I13" s="216">
        <f t="shared" si="0"/>
        <v>0</v>
      </c>
      <c r="J13" s="569"/>
    </row>
    <row r="14" spans="1:10" ht="19.5" customHeight="1" thickBot="1">
      <c r="A14" s="213" t="s">
        <v>19</v>
      </c>
      <c r="B14" s="405"/>
      <c r="C14" s="108"/>
      <c r="D14" s="57">
        <f>+D15</f>
        <v>0</v>
      </c>
      <c r="E14" s="58">
        <f>+E15</f>
        <v>0</v>
      </c>
      <c r="F14" s="59">
        <f>+F15</f>
        <v>0</v>
      </c>
      <c r="G14" s="59">
        <f>+G15</f>
        <v>0</v>
      </c>
      <c r="H14" s="60">
        <f>+H15</f>
        <v>0</v>
      </c>
      <c r="I14" s="57">
        <f t="shared" si="0"/>
        <v>0</v>
      </c>
      <c r="J14" s="569"/>
    </row>
    <row r="15" spans="1:10" ht="19.5" customHeight="1" thickBot="1">
      <c r="A15" s="217" t="s">
        <v>20</v>
      </c>
      <c r="B15" s="64" t="s">
        <v>60</v>
      </c>
      <c r="C15" s="375"/>
      <c r="D15" s="65"/>
      <c r="E15" s="66"/>
      <c r="F15" s="24"/>
      <c r="G15" s="24"/>
      <c r="H15" s="22"/>
      <c r="I15" s="218">
        <f t="shared" si="0"/>
        <v>0</v>
      </c>
      <c r="J15" s="569"/>
    </row>
    <row r="16" spans="1:10" ht="19.5" customHeight="1" thickBot="1">
      <c r="A16" s="213" t="s">
        <v>21</v>
      </c>
      <c r="B16" s="406"/>
      <c r="C16" s="108"/>
      <c r="D16" s="57">
        <f>+D17</f>
        <v>0</v>
      </c>
      <c r="E16" s="58">
        <f>+E17</f>
        <v>0</v>
      </c>
      <c r="F16" s="59">
        <f>+F17</f>
        <v>0</v>
      </c>
      <c r="G16" s="59">
        <f>+G17</f>
        <v>0</v>
      </c>
      <c r="H16" s="60">
        <f>+H17</f>
        <v>0</v>
      </c>
      <c r="I16" s="57">
        <f t="shared" si="0"/>
        <v>0</v>
      </c>
      <c r="J16" s="569"/>
    </row>
    <row r="17" spans="1:10" ht="19.5" customHeight="1" thickBot="1">
      <c r="A17" s="219" t="s">
        <v>22</v>
      </c>
      <c r="B17" s="67" t="s">
        <v>60</v>
      </c>
      <c r="C17" s="376"/>
      <c r="D17" s="68"/>
      <c r="E17" s="69"/>
      <c r="F17" s="70"/>
      <c r="G17" s="70"/>
      <c r="H17" s="21"/>
      <c r="I17" s="220">
        <f t="shared" si="0"/>
        <v>0</v>
      </c>
      <c r="J17" s="569"/>
    </row>
    <row r="18" spans="1:10" ht="19.5" customHeight="1" thickBot="1">
      <c r="A18" s="571" t="s">
        <v>111</v>
      </c>
      <c r="B18" s="572"/>
      <c r="C18" s="108"/>
      <c r="D18" s="57">
        <f aca="true" t="shared" si="1" ref="D18:I18">+D6+D9+D12+D14+D16</f>
        <v>0</v>
      </c>
      <c r="E18" s="58">
        <f t="shared" si="1"/>
        <v>0</v>
      </c>
      <c r="F18" s="59">
        <f t="shared" si="1"/>
        <v>0</v>
      </c>
      <c r="G18" s="59">
        <f t="shared" si="1"/>
        <v>0</v>
      </c>
      <c r="H18" s="60">
        <f t="shared" si="1"/>
        <v>0</v>
      </c>
      <c r="I18" s="57">
        <f t="shared" si="1"/>
        <v>0</v>
      </c>
      <c r="J18" s="569"/>
    </row>
  </sheetData>
  <sheetProtection/>
  <mergeCells count="9">
    <mergeCell ref="J1:J18"/>
    <mergeCell ref="A1:I1"/>
    <mergeCell ref="A18:B18"/>
    <mergeCell ref="I3:I4"/>
    <mergeCell ref="A3:A4"/>
    <mergeCell ref="B3:B4"/>
    <mergeCell ref="C3:C4"/>
    <mergeCell ref="E3:H3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S82"/>
  <sheetViews>
    <sheetView zoomScale="110" zoomScaleNormal="110" workbookViewId="0" topLeftCell="A1">
      <selection activeCell="M23" sqref="M23"/>
    </sheetView>
  </sheetViews>
  <sheetFormatPr defaultColWidth="9.00390625" defaultRowHeight="12.75"/>
  <cols>
    <col min="1" max="1" width="4.875" style="84" customWidth="1"/>
    <col min="2" max="2" width="29.875" style="102" customWidth="1"/>
    <col min="3" max="4" width="9.00390625" style="102" customWidth="1"/>
    <col min="5" max="5" width="9.50390625" style="102" customWidth="1"/>
    <col min="6" max="6" width="10.125" style="102" customWidth="1"/>
    <col min="7" max="7" width="9.375" style="102" customWidth="1"/>
    <col min="8" max="8" width="9.625" style="102" customWidth="1"/>
    <col min="9" max="9" width="9.00390625" style="102" customWidth="1"/>
    <col min="10" max="14" width="9.50390625" style="102" customWidth="1"/>
    <col min="15" max="15" width="11.00390625" style="84" customWidth="1"/>
    <col min="16" max="16" width="4.375" style="102" customWidth="1"/>
    <col min="17" max="17" width="13.625" style="102" bestFit="1" customWidth="1"/>
    <col min="18" max="18" width="9.375" style="102" customWidth="1"/>
    <col min="19" max="19" width="14.875" style="102" bestFit="1" customWidth="1"/>
    <col min="20" max="16384" width="9.375" style="102" customWidth="1"/>
  </cols>
  <sheetData>
    <row r="1" spans="1:16" ht="31.5" customHeight="1">
      <c r="A1" s="583" t="str">
        <f>+CONCATENATE("Előirányzat-felhasználási terv",CHAR(10),LEFT('1.1.sz.mell.'!C3,4),". évre")</f>
        <v>Előirányzat-felhasználási terv
2023. évre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 t="s">
        <v>286</v>
      </c>
    </row>
    <row r="2" spans="15:16" ht="16.5" thickBot="1">
      <c r="O2" s="1" t="str">
        <f>'2. sz tájékoztató t'!I2</f>
        <v>Forintban!</v>
      </c>
      <c r="P2" s="585"/>
    </row>
    <row r="3" spans="1:16" s="84" customFormat="1" ht="25.5" customHeight="1" thickBot="1">
      <c r="A3" s="81" t="s">
        <v>9</v>
      </c>
      <c r="B3" s="82" t="s">
        <v>51</v>
      </c>
      <c r="C3" s="82" t="s">
        <v>61</v>
      </c>
      <c r="D3" s="82" t="s">
        <v>62</v>
      </c>
      <c r="E3" s="82" t="s">
        <v>63</v>
      </c>
      <c r="F3" s="82" t="s">
        <v>64</v>
      </c>
      <c r="G3" s="82" t="s">
        <v>65</v>
      </c>
      <c r="H3" s="82" t="s">
        <v>66</v>
      </c>
      <c r="I3" s="82" t="s">
        <v>67</v>
      </c>
      <c r="J3" s="82" t="s">
        <v>68</v>
      </c>
      <c r="K3" s="82" t="s">
        <v>69</v>
      </c>
      <c r="L3" s="82" t="s">
        <v>70</v>
      </c>
      <c r="M3" s="82" t="s">
        <v>71</v>
      </c>
      <c r="N3" s="82" t="s">
        <v>72</v>
      </c>
      <c r="O3" s="83" t="s">
        <v>44</v>
      </c>
      <c r="P3" s="585"/>
    </row>
    <row r="4" spans="1:16" s="86" customFormat="1" ht="15" customHeight="1" thickBot="1">
      <c r="A4" s="85" t="s">
        <v>11</v>
      </c>
      <c r="B4" s="580" t="s">
        <v>47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2"/>
      <c r="P4" s="585"/>
    </row>
    <row r="5" spans="1:16" s="86" customFormat="1" ht="22.5">
      <c r="A5" s="87" t="s">
        <v>12</v>
      </c>
      <c r="B5" s="381" t="s">
        <v>265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>
        <f aca="true" t="shared" si="0" ref="O5:O26">SUM(C5:N5)</f>
        <v>0</v>
      </c>
      <c r="P5" s="585"/>
    </row>
    <row r="6" spans="1:19" s="93" customFormat="1" ht="22.5">
      <c r="A6" s="90" t="s">
        <v>13</v>
      </c>
      <c r="B6" s="223" t="s">
        <v>266</v>
      </c>
      <c r="C6" s="91">
        <v>20161638</v>
      </c>
      <c r="D6" s="91">
        <v>20161637</v>
      </c>
      <c r="E6" s="91">
        <v>20161638</v>
      </c>
      <c r="F6" s="91">
        <v>20161637</v>
      </c>
      <c r="G6" s="91">
        <v>20161638</v>
      </c>
      <c r="H6" s="91">
        <v>20161637</v>
      </c>
      <c r="I6" s="91">
        <v>20161638</v>
      </c>
      <c r="J6" s="91">
        <v>20161637</v>
      </c>
      <c r="K6" s="91">
        <v>20161638</v>
      </c>
      <c r="L6" s="91">
        <v>20161637</v>
      </c>
      <c r="M6" s="91">
        <v>20161638</v>
      </c>
      <c r="N6" s="91">
        <v>20161637</v>
      </c>
      <c r="O6" s="92">
        <f t="shared" si="0"/>
        <v>241939650</v>
      </c>
      <c r="P6" s="585"/>
      <c r="Q6" s="93">
        <v>241939650</v>
      </c>
      <c r="S6" s="494">
        <f>Q6-O6</f>
        <v>0</v>
      </c>
    </row>
    <row r="7" spans="1:19" s="93" customFormat="1" ht="22.5">
      <c r="A7" s="90" t="s">
        <v>14</v>
      </c>
      <c r="B7" s="222" t="s">
        <v>232</v>
      </c>
      <c r="C7" s="94">
        <v>17991</v>
      </c>
      <c r="D7" s="94">
        <v>17992</v>
      </c>
      <c r="E7" s="94">
        <v>17991</v>
      </c>
      <c r="F7" s="94">
        <v>17992</v>
      </c>
      <c r="G7" s="94">
        <v>17991</v>
      </c>
      <c r="H7" s="94">
        <v>17992</v>
      </c>
      <c r="I7" s="94">
        <v>17991</v>
      </c>
      <c r="J7" s="94">
        <v>17992</v>
      </c>
      <c r="K7" s="94">
        <v>17992</v>
      </c>
      <c r="L7" s="94">
        <v>17992</v>
      </c>
      <c r="M7" s="94">
        <v>17992</v>
      </c>
      <c r="N7" s="94">
        <v>17992</v>
      </c>
      <c r="O7" s="95">
        <f t="shared" si="0"/>
        <v>215900</v>
      </c>
      <c r="P7" s="585"/>
      <c r="Q7" s="93">
        <v>215900</v>
      </c>
      <c r="S7" s="494">
        <f>Q7-O7</f>
        <v>0</v>
      </c>
    </row>
    <row r="8" spans="1:19" s="93" customFormat="1" ht="13.5" customHeight="1">
      <c r="A8" s="90" t="s">
        <v>15</v>
      </c>
      <c r="B8" s="221" t="s">
        <v>233</v>
      </c>
      <c r="C8" s="91">
        <v>2901917</v>
      </c>
      <c r="D8" s="91">
        <v>2901917</v>
      </c>
      <c r="E8" s="91">
        <v>2901917</v>
      </c>
      <c r="F8" s="91">
        <v>2901916</v>
      </c>
      <c r="G8" s="91">
        <v>2901917</v>
      </c>
      <c r="H8" s="91">
        <v>2901917</v>
      </c>
      <c r="I8" s="91">
        <v>2901916</v>
      </c>
      <c r="J8" s="91">
        <v>2901917</v>
      </c>
      <c r="K8" s="91">
        <v>2901916</v>
      </c>
      <c r="L8" s="91">
        <v>2901917</v>
      </c>
      <c r="M8" s="91">
        <v>2901916</v>
      </c>
      <c r="N8" s="91">
        <v>2901917</v>
      </c>
      <c r="O8" s="92">
        <f t="shared" si="0"/>
        <v>34823000</v>
      </c>
      <c r="P8" s="585"/>
      <c r="Q8" s="93">
        <v>34823000</v>
      </c>
      <c r="S8" s="494">
        <f>Q8-O8</f>
        <v>0</v>
      </c>
    </row>
    <row r="9" spans="1:16" s="93" customFormat="1" ht="13.5" customHeight="1">
      <c r="A9" s="90" t="s">
        <v>16</v>
      </c>
      <c r="B9" s="221" t="s">
        <v>5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>
        <f t="shared" si="0"/>
        <v>0</v>
      </c>
      <c r="P9" s="585"/>
    </row>
    <row r="10" spans="1:16" s="93" customFormat="1" ht="13.5" customHeight="1">
      <c r="A10" s="90" t="s">
        <v>17</v>
      </c>
      <c r="B10" s="221" t="s">
        <v>188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>
        <f t="shared" si="0"/>
        <v>0</v>
      </c>
      <c r="P10" s="585"/>
    </row>
    <row r="11" spans="1:16" s="93" customFormat="1" ht="22.5">
      <c r="A11" s="90" t="s">
        <v>18</v>
      </c>
      <c r="B11" s="223" t="s">
        <v>222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>
        <f t="shared" si="0"/>
        <v>0</v>
      </c>
      <c r="P11" s="585"/>
    </row>
    <row r="12" spans="1:17" s="93" customFormat="1" ht="13.5" customHeight="1" thickBot="1">
      <c r="A12" s="90" t="s">
        <v>19</v>
      </c>
      <c r="B12" s="221" t="s">
        <v>6</v>
      </c>
      <c r="C12" s="91">
        <v>1500415</v>
      </c>
      <c r="D12" s="91">
        <v>1500415</v>
      </c>
      <c r="E12" s="91">
        <v>1500416</v>
      </c>
      <c r="F12" s="91">
        <v>1500415</v>
      </c>
      <c r="G12" s="91">
        <v>1500415</v>
      </c>
      <c r="H12" s="91">
        <v>1500415</v>
      </c>
      <c r="I12" s="91">
        <v>1500415</v>
      </c>
      <c r="J12" s="91">
        <v>1500415</v>
      </c>
      <c r="K12" s="91">
        <v>1500415</v>
      </c>
      <c r="L12" s="91">
        <v>1500416</v>
      </c>
      <c r="M12" s="91">
        <v>1500415</v>
      </c>
      <c r="N12" s="91">
        <v>1500415</v>
      </c>
      <c r="O12" s="92">
        <f t="shared" si="0"/>
        <v>18004982</v>
      </c>
      <c r="P12" s="585"/>
      <c r="Q12" s="93">
        <v>18004982</v>
      </c>
    </row>
    <row r="13" spans="1:16" s="86" customFormat="1" ht="15.75" customHeight="1" thickBot="1">
      <c r="A13" s="85" t="s">
        <v>20</v>
      </c>
      <c r="B13" s="30" t="s">
        <v>90</v>
      </c>
      <c r="C13" s="96">
        <f aca="true" t="shared" si="1" ref="C13:N13">SUM(C5:C12)</f>
        <v>24581961</v>
      </c>
      <c r="D13" s="96">
        <f t="shared" si="1"/>
        <v>24581961</v>
      </c>
      <c r="E13" s="96">
        <f t="shared" si="1"/>
        <v>24581962</v>
      </c>
      <c r="F13" s="96">
        <f t="shared" si="1"/>
        <v>24581960</v>
      </c>
      <c r="G13" s="96">
        <f t="shared" si="1"/>
        <v>24581961</v>
      </c>
      <c r="H13" s="96">
        <f t="shared" si="1"/>
        <v>24581961</v>
      </c>
      <c r="I13" s="96">
        <f t="shared" si="1"/>
        <v>24581960</v>
      </c>
      <c r="J13" s="96">
        <f t="shared" si="1"/>
        <v>24581961</v>
      </c>
      <c r="K13" s="96">
        <f t="shared" si="1"/>
        <v>24581961</v>
      </c>
      <c r="L13" s="96">
        <f t="shared" si="1"/>
        <v>24581962</v>
      </c>
      <c r="M13" s="96">
        <f t="shared" si="1"/>
        <v>24581961</v>
      </c>
      <c r="N13" s="96">
        <f t="shared" si="1"/>
        <v>24581961</v>
      </c>
      <c r="O13" s="97">
        <f>SUM(C13:N13)</f>
        <v>294983532</v>
      </c>
      <c r="P13" s="585"/>
    </row>
    <row r="14" spans="1:16" s="86" customFormat="1" ht="15" customHeight="1" thickBot="1">
      <c r="A14" s="85" t="s">
        <v>21</v>
      </c>
      <c r="B14" s="580" t="s">
        <v>48</v>
      </c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2"/>
      <c r="P14" s="585"/>
    </row>
    <row r="15" spans="1:19" s="93" customFormat="1" ht="13.5" customHeight="1">
      <c r="A15" s="98" t="s">
        <v>22</v>
      </c>
      <c r="B15" s="224" t="s">
        <v>52</v>
      </c>
      <c r="C15" s="94">
        <v>9689621</v>
      </c>
      <c r="D15" s="94">
        <v>9689620</v>
      </c>
      <c r="E15" s="94">
        <v>9689621</v>
      </c>
      <c r="F15" s="94">
        <v>9689621</v>
      </c>
      <c r="G15" s="94">
        <v>9689621</v>
      </c>
      <c r="H15" s="94">
        <v>9689620</v>
      </c>
      <c r="I15" s="94">
        <v>9689621</v>
      </c>
      <c r="J15" s="94">
        <v>9689621</v>
      </c>
      <c r="K15" s="94">
        <v>9689621</v>
      </c>
      <c r="L15" s="94">
        <v>9689621</v>
      </c>
      <c r="M15" s="94">
        <v>9689621</v>
      </c>
      <c r="N15" s="94">
        <v>9689621</v>
      </c>
      <c r="O15" s="95">
        <f t="shared" si="0"/>
        <v>116275450</v>
      </c>
      <c r="P15" s="585"/>
      <c r="Q15" s="93">
        <v>116275450</v>
      </c>
      <c r="S15" s="494">
        <f>Q15-O15</f>
        <v>0</v>
      </c>
    </row>
    <row r="16" spans="1:19" s="93" customFormat="1" ht="27" customHeight="1">
      <c r="A16" s="90" t="s">
        <v>23</v>
      </c>
      <c r="B16" s="223" t="s">
        <v>124</v>
      </c>
      <c r="C16" s="91">
        <v>1259900</v>
      </c>
      <c r="D16" s="91">
        <v>1259900</v>
      </c>
      <c r="E16" s="91">
        <v>1259900</v>
      </c>
      <c r="F16" s="91">
        <v>1259900</v>
      </c>
      <c r="G16" s="91">
        <v>1259900</v>
      </c>
      <c r="H16" s="91">
        <v>1259900</v>
      </c>
      <c r="I16" s="91">
        <v>1259900</v>
      </c>
      <c r="J16" s="91">
        <v>1259900</v>
      </c>
      <c r="K16" s="91">
        <v>1259900</v>
      </c>
      <c r="L16" s="91">
        <v>1259900</v>
      </c>
      <c r="M16" s="91">
        <v>1259900</v>
      </c>
      <c r="N16" s="91">
        <v>1259900</v>
      </c>
      <c r="O16" s="92">
        <f t="shared" si="0"/>
        <v>15118800</v>
      </c>
      <c r="P16" s="585"/>
      <c r="Q16" s="93">
        <v>15118800</v>
      </c>
      <c r="S16" s="494">
        <f aca="true" t="shared" si="2" ref="S16:S23">Q16-O16</f>
        <v>0</v>
      </c>
    </row>
    <row r="17" spans="1:19" s="93" customFormat="1" ht="13.5" customHeight="1">
      <c r="A17" s="90" t="s">
        <v>24</v>
      </c>
      <c r="B17" s="221" t="s">
        <v>105</v>
      </c>
      <c r="C17" s="91">
        <v>11536516</v>
      </c>
      <c r="D17" s="91">
        <v>11536515</v>
      </c>
      <c r="E17" s="91">
        <v>11536516</v>
      </c>
      <c r="F17" s="91">
        <v>11536515</v>
      </c>
      <c r="G17" s="91">
        <v>11536516</v>
      </c>
      <c r="H17" s="91">
        <v>11536515</v>
      </c>
      <c r="I17" s="91">
        <v>11536515</v>
      </c>
      <c r="J17" s="91">
        <v>11536516</v>
      </c>
      <c r="K17" s="91">
        <v>11536515</v>
      </c>
      <c r="L17" s="91">
        <v>11536515</v>
      </c>
      <c r="M17" s="91">
        <v>11536516</v>
      </c>
      <c r="N17" s="91">
        <v>11536516</v>
      </c>
      <c r="O17" s="92">
        <f t="shared" si="0"/>
        <v>138438186</v>
      </c>
      <c r="P17" s="585"/>
      <c r="Q17" s="93">
        <v>138438186</v>
      </c>
      <c r="S17" s="494">
        <f t="shared" si="2"/>
        <v>0</v>
      </c>
    </row>
    <row r="18" spans="1:19" s="93" customFormat="1" ht="13.5" customHeight="1">
      <c r="A18" s="90" t="s">
        <v>25</v>
      </c>
      <c r="B18" s="221" t="s">
        <v>125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>
        <f t="shared" si="0"/>
        <v>0</v>
      </c>
      <c r="P18" s="585"/>
      <c r="S18" s="494">
        <f t="shared" si="2"/>
        <v>0</v>
      </c>
    </row>
    <row r="19" spans="1:19" s="93" customFormat="1" ht="13.5" customHeight="1">
      <c r="A19" s="90" t="s">
        <v>26</v>
      </c>
      <c r="B19" s="221" t="s">
        <v>126</v>
      </c>
      <c r="C19" s="91">
        <v>681887</v>
      </c>
      <c r="D19" s="91">
        <v>681888</v>
      </c>
      <c r="E19" s="91">
        <v>681887</v>
      </c>
      <c r="F19" s="91">
        <v>681888</v>
      </c>
      <c r="G19" s="91">
        <v>681888</v>
      </c>
      <c r="H19" s="91">
        <v>681888</v>
      </c>
      <c r="I19" s="91">
        <v>681887</v>
      </c>
      <c r="J19" s="91">
        <v>681887</v>
      </c>
      <c r="K19" s="91">
        <v>681888</v>
      </c>
      <c r="L19" s="91">
        <v>681887</v>
      </c>
      <c r="M19" s="91">
        <v>681887</v>
      </c>
      <c r="N19" s="91">
        <v>681887</v>
      </c>
      <c r="O19" s="92">
        <f t="shared" si="0"/>
        <v>8182649</v>
      </c>
      <c r="P19" s="585"/>
      <c r="Q19" s="93">
        <v>8182649</v>
      </c>
      <c r="S19" s="494">
        <f t="shared" si="2"/>
        <v>0</v>
      </c>
    </row>
    <row r="20" spans="1:19" s="93" customFormat="1" ht="13.5" customHeight="1">
      <c r="A20" s="90" t="s">
        <v>27</v>
      </c>
      <c r="B20" s="221" t="s">
        <v>147</v>
      </c>
      <c r="C20" s="94">
        <v>17992</v>
      </c>
      <c r="D20" s="94">
        <v>17991</v>
      </c>
      <c r="E20" s="94">
        <v>17992</v>
      </c>
      <c r="F20" s="94">
        <v>17992</v>
      </c>
      <c r="G20" s="94">
        <v>17992</v>
      </c>
      <c r="H20" s="94">
        <v>17991</v>
      </c>
      <c r="I20" s="94">
        <v>17991</v>
      </c>
      <c r="J20" s="94">
        <v>17991</v>
      </c>
      <c r="K20" s="94">
        <v>17992</v>
      </c>
      <c r="L20" s="94">
        <v>17992</v>
      </c>
      <c r="M20" s="94">
        <v>17992</v>
      </c>
      <c r="N20" s="94">
        <v>17992</v>
      </c>
      <c r="O20" s="92">
        <f t="shared" si="0"/>
        <v>215900</v>
      </c>
      <c r="P20" s="585"/>
      <c r="Q20" s="93">
        <v>215900</v>
      </c>
      <c r="S20" s="494">
        <f t="shared" si="2"/>
        <v>0</v>
      </c>
    </row>
    <row r="21" spans="1:19" s="93" customFormat="1" ht="15.75">
      <c r="A21" s="90" t="s">
        <v>28</v>
      </c>
      <c r="B21" s="223" t="s">
        <v>127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>
        <f t="shared" si="0"/>
        <v>0</v>
      </c>
      <c r="P21" s="585"/>
      <c r="S21" s="494">
        <f t="shared" si="2"/>
        <v>0</v>
      </c>
    </row>
    <row r="22" spans="1:19" s="93" customFormat="1" ht="13.5" customHeight="1">
      <c r="A22" s="90" t="s">
        <v>29</v>
      </c>
      <c r="B22" s="221" t="s">
        <v>148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>
        <f t="shared" si="0"/>
        <v>0</v>
      </c>
      <c r="P22" s="585"/>
      <c r="S22" s="494">
        <f t="shared" si="2"/>
        <v>0</v>
      </c>
    </row>
    <row r="23" spans="1:19" s="93" customFormat="1" ht="13.5" customHeight="1">
      <c r="A23" s="90" t="s">
        <v>30</v>
      </c>
      <c r="B23" s="221" t="s">
        <v>42</v>
      </c>
      <c r="C23" s="91">
        <v>1396045</v>
      </c>
      <c r="D23" s="91">
        <v>1396047</v>
      </c>
      <c r="E23" s="91">
        <v>1396046</v>
      </c>
      <c r="F23" s="91">
        <v>1396044</v>
      </c>
      <c r="G23" s="91">
        <v>1396044</v>
      </c>
      <c r="H23" s="91">
        <v>1396047</v>
      </c>
      <c r="I23" s="91">
        <v>1396046</v>
      </c>
      <c r="J23" s="91">
        <v>1396046</v>
      </c>
      <c r="K23" s="91">
        <v>1396045</v>
      </c>
      <c r="L23" s="91">
        <v>1396047</v>
      </c>
      <c r="M23" s="91">
        <v>1396045</v>
      </c>
      <c r="N23" s="91">
        <v>1396045</v>
      </c>
      <c r="O23" s="92">
        <f>SUM(C23:N23)</f>
        <v>16752547</v>
      </c>
      <c r="P23" s="585"/>
      <c r="Q23" s="93">
        <v>16752547</v>
      </c>
      <c r="S23" s="494">
        <f t="shared" si="2"/>
        <v>0</v>
      </c>
    </row>
    <row r="24" spans="1:16" s="93" customFormat="1" ht="13.5" customHeight="1">
      <c r="A24" s="90" t="s">
        <v>31</v>
      </c>
      <c r="B24" s="221" t="s">
        <v>254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85"/>
    </row>
    <row r="25" spans="1:16" s="93" customFormat="1" ht="13.5" customHeight="1" thickBot="1">
      <c r="A25" s="90" t="s">
        <v>32</v>
      </c>
      <c r="B25" s="221" t="s">
        <v>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>
        <f t="shared" si="0"/>
        <v>0</v>
      </c>
      <c r="P25" s="585"/>
    </row>
    <row r="26" spans="1:16" s="86" customFormat="1" ht="15.75" customHeight="1" thickBot="1">
      <c r="A26" s="99" t="s">
        <v>33</v>
      </c>
      <c r="B26" s="30" t="s">
        <v>91</v>
      </c>
      <c r="C26" s="96">
        <f aca="true" t="shared" si="3" ref="C26:N26">SUM(C15:C25)</f>
        <v>24581961</v>
      </c>
      <c r="D26" s="96">
        <f t="shared" si="3"/>
        <v>24581961</v>
      </c>
      <c r="E26" s="96">
        <f t="shared" si="3"/>
        <v>24581962</v>
      </c>
      <c r="F26" s="96">
        <f t="shared" si="3"/>
        <v>24581960</v>
      </c>
      <c r="G26" s="96">
        <f t="shared" si="3"/>
        <v>24581961</v>
      </c>
      <c r="H26" s="96">
        <f t="shared" si="3"/>
        <v>24581961</v>
      </c>
      <c r="I26" s="96">
        <f t="shared" si="3"/>
        <v>24581960</v>
      </c>
      <c r="J26" s="96">
        <f t="shared" si="3"/>
        <v>24581961</v>
      </c>
      <c r="K26" s="96">
        <f t="shared" si="3"/>
        <v>24581961</v>
      </c>
      <c r="L26" s="96">
        <f t="shared" si="3"/>
        <v>24581962</v>
      </c>
      <c r="M26" s="96">
        <f t="shared" si="3"/>
        <v>24581961</v>
      </c>
      <c r="N26" s="96">
        <f t="shared" si="3"/>
        <v>24581961</v>
      </c>
      <c r="O26" s="97">
        <f t="shared" si="0"/>
        <v>294983532</v>
      </c>
      <c r="P26" s="585"/>
    </row>
    <row r="27" spans="1:16" ht="16.5" thickBot="1">
      <c r="A27" s="99" t="s">
        <v>34</v>
      </c>
      <c r="B27" s="225" t="s">
        <v>92</v>
      </c>
      <c r="C27" s="100">
        <f aca="true" t="shared" si="4" ref="C27:O27">C13-C26</f>
        <v>0</v>
      </c>
      <c r="D27" s="100">
        <f t="shared" si="4"/>
        <v>0</v>
      </c>
      <c r="E27" s="100">
        <f t="shared" si="4"/>
        <v>0</v>
      </c>
      <c r="F27" s="100">
        <f t="shared" si="4"/>
        <v>0</v>
      </c>
      <c r="G27" s="100">
        <f t="shared" si="4"/>
        <v>0</v>
      </c>
      <c r="H27" s="100">
        <f t="shared" si="4"/>
        <v>0</v>
      </c>
      <c r="I27" s="100">
        <f t="shared" si="4"/>
        <v>0</v>
      </c>
      <c r="J27" s="100">
        <f t="shared" si="4"/>
        <v>0</v>
      </c>
      <c r="K27" s="100">
        <f t="shared" si="4"/>
        <v>0</v>
      </c>
      <c r="L27" s="100">
        <f t="shared" si="4"/>
        <v>0</v>
      </c>
      <c r="M27" s="100">
        <f t="shared" si="4"/>
        <v>0</v>
      </c>
      <c r="N27" s="100">
        <f t="shared" si="4"/>
        <v>0</v>
      </c>
      <c r="O27" s="101">
        <f t="shared" si="4"/>
        <v>0</v>
      </c>
      <c r="P27" s="585"/>
    </row>
    <row r="28" ht="15.75">
      <c r="A28" s="103"/>
    </row>
    <row r="29" spans="2:15" ht="15.75">
      <c r="B29" s="104"/>
      <c r="C29" s="105"/>
      <c r="D29" s="105"/>
      <c r="O29" s="102"/>
    </row>
    <row r="30" ht="15.75">
      <c r="O30" s="102"/>
    </row>
    <row r="31" ht="15.75">
      <c r="O31" s="102"/>
    </row>
    <row r="32" ht="15.75">
      <c r="O32" s="102"/>
    </row>
    <row r="33" ht="15.75">
      <c r="O33" s="102"/>
    </row>
    <row r="34" ht="15.75">
      <c r="O34" s="102"/>
    </row>
    <row r="35" ht="15.75">
      <c r="O35" s="102"/>
    </row>
    <row r="36" ht="15.75">
      <c r="O36" s="102"/>
    </row>
    <row r="37" ht="15.75">
      <c r="O37" s="102"/>
    </row>
    <row r="38" ht="15.75">
      <c r="O38" s="102"/>
    </row>
    <row r="39" ht="15.75">
      <c r="O39" s="102"/>
    </row>
    <row r="40" ht="15.75">
      <c r="O40" s="102"/>
    </row>
    <row r="41" ht="15.75">
      <c r="O41" s="102"/>
    </row>
    <row r="42" ht="15.75">
      <c r="O42" s="102"/>
    </row>
    <row r="43" ht="15.75">
      <c r="O43" s="102"/>
    </row>
    <row r="44" ht="15.75">
      <c r="O44" s="102"/>
    </row>
    <row r="45" ht="15.75">
      <c r="O45" s="102"/>
    </row>
    <row r="46" ht="15.75">
      <c r="O46" s="102"/>
    </row>
    <row r="47" ht="15.75">
      <c r="O47" s="102"/>
    </row>
    <row r="48" ht="15.75">
      <c r="O48" s="102"/>
    </row>
    <row r="49" ht="15.75">
      <c r="O49" s="102"/>
    </row>
    <row r="50" ht="15.75">
      <c r="O50" s="102"/>
    </row>
    <row r="51" ht="15.75">
      <c r="O51" s="102"/>
    </row>
    <row r="52" ht="15.75">
      <c r="O52" s="102"/>
    </row>
    <row r="53" ht="15.75">
      <c r="O53" s="102"/>
    </row>
    <row r="54" ht="15.75">
      <c r="O54" s="102"/>
    </row>
    <row r="55" ht="15.75">
      <c r="O55" s="102"/>
    </row>
    <row r="56" ht="15.75">
      <c r="O56" s="102"/>
    </row>
    <row r="57" ht="15.75">
      <c r="O57" s="102"/>
    </row>
    <row r="58" ht="15.75">
      <c r="O58" s="102"/>
    </row>
    <row r="59" ht="15.75">
      <c r="O59" s="102"/>
    </row>
    <row r="60" ht="15.75">
      <c r="O60" s="102"/>
    </row>
    <row r="61" ht="15.75">
      <c r="O61" s="102"/>
    </row>
    <row r="62" ht="15.75">
      <c r="O62" s="102"/>
    </row>
    <row r="63" ht="15.75">
      <c r="O63" s="102"/>
    </row>
    <row r="64" ht="15.75">
      <c r="O64" s="102"/>
    </row>
    <row r="65" ht="15.75">
      <c r="O65" s="102"/>
    </row>
    <row r="66" ht="15.75">
      <c r="O66" s="102"/>
    </row>
    <row r="67" ht="15.75">
      <c r="O67" s="102"/>
    </row>
    <row r="68" ht="15.75">
      <c r="O68" s="102"/>
    </row>
    <row r="69" ht="15.75">
      <c r="O69" s="102"/>
    </row>
    <row r="70" ht="15.75">
      <c r="O70" s="102"/>
    </row>
    <row r="71" ht="15.75">
      <c r="O71" s="102"/>
    </row>
    <row r="72" ht="15.75">
      <c r="O72" s="102"/>
    </row>
    <row r="73" ht="15.75">
      <c r="O73" s="102"/>
    </row>
    <row r="74" ht="15.75">
      <c r="O74" s="102"/>
    </row>
    <row r="75" ht="15.75">
      <c r="O75" s="102"/>
    </row>
    <row r="76" ht="15.75">
      <c r="O76" s="102"/>
    </row>
    <row r="77" ht="15.75">
      <c r="O77" s="102"/>
    </row>
    <row r="78" ht="15.75">
      <c r="O78" s="102"/>
    </row>
    <row r="79" ht="15.75">
      <c r="O79" s="102"/>
    </row>
    <row r="80" ht="15.75">
      <c r="O80" s="102"/>
    </row>
    <row r="81" ht="15.75">
      <c r="O81" s="102"/>
    </row>
    <row r="82" ht="15.75">
      <c r="O82" s="102"/>
    </row>
  </sheetData>
  <sheetProtection/>
  <mergeCells count="4">
    <mergeCell ref="B4:O4"/>
    <mergeCell ref="B14:O14"/>
    <mergeCell ref="A1:O1"/>
    <mergeCell ref="P1:P27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8" r:id="rId1"/>
  <headerFooter alignWithMargins="0">
    <oddHeader>&amp;R&amp;"Times New Roman CE,Félkövér 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22"/>
  <sheetViews>
    <sheetView zoomScaleSheetLayoutView="100" workbookViewId="0" topLeftCell="A1">
      <selection activeCell="E7" sqref="E7"/>
    </sheetView>
  </sheetViews>
  <sheetFormatPr defaultColWidth="9.125" defaultRowHeight="12.75"/>
  <cols>
    <col min="1" max="1" width="12.50390625" style="445" customWidth="1"/>
    <col min="2" max="2" width="55.50390625" style="447" customWidth="1"/>
    <col min="3" max="3" width="14.375" style="411" customWidth="1"/>
    <col min="4" max="4" width="15.50390625" style="411" customWidth="1"/>
    <col min="5" max="5" width="9.125" style="411" customWidth="1"/>
    <col min="6" max="6" width="11.50390625" style="411" customWidth="1"/>
    <col min="7" max="7" width="13.625" style="411" customWidth="1"/>
    <col min="8" max="8" width="9.125" style="411" customWidth="1"/>
    <col min="9" max="9" width="13.875" style="411" bestFit="1" customWidth="1"/>
    <col min="10" max="16384" width="9.125" style="411" customWidth="1"/>
  </cols>
  <sheetData>
    <row r="1" spans="1:4" ht="13.5">
      <c r="A1" s="408"/>
      <c r="B1" s="409" t="s">
        <v>295</v>
      </c>
      <c r="C1" s="410"/>
      <c r="D1" s="410" t="s">
        <v>406</v>
      </c>
    </row>
    <row r="2" spans="1:4" s="415" customFormat="1" ht="38.25">
      <c r="A2" s="412"/>
      <c r="B2" s="413" t="s">
        <v>296</v>
      </c>
      <c r="C2" s="414" t="s">
        <v>410</v>
      </c>
      <c r="D2" s="414" t="s">
        <v>439</v>
      </c>
    </row>
    <row r="3" spans="1:4" s="418" customFormat="1" ht="19.5" customHeight="1">
      <c r="A3" s="416">
        <v>1</v>
      </c>
      <c r="B3" s="417">
        <v>2</v>
      </c>
      <c r="C3" s="416">
        <v>3</v>
      </c>
      <c r="D3" s="416">
        <v>4</v>
      </c>
    </row>
    <row r="4" spans="1:4" s="422" customFormat="1" ht="12.75">
      <c r="A4" s="419" t="s">
        <v>297</v>
      </c>
      <c r="B4" s="420" t="s">
        <v>298</v>
      </c>
      <c r="C4" s="421">
        <f>C5+C9+C11+C13+C14</f>
        <v>201980785</v>
      </c>
      <c r="D4" s="421">
        <f>D5+D9+D11+D13+D14</f>
        <v>241939650</v>
      </c>
    </row>
    <row r="5" spans="1:4" s="425" customFormat="1" ht="19.5" customHeight="1">
      <c r="A5" s="423" t="s">
        <v>299</v>
      </c>
      <c r="B5" s="420" t="s">
        <v>405</v>
      </c>
      <c r="C5" s="424">
        <f>C6+C7+C8</f>
        <v>52407000</v>
      </c>
      <c r="D5" s="424">
        <f>D6+D7+D8</f>
        <v>41262800</v>
      </c>
    </row>
    <row r="6" spans="1:4" s="429" customFormat="1" ht="19.5" customHeight="1">
      <c r="A6" s="426" t="s">
        <v>301</v>
      </c>
      <c r="B6" s="427" t="s">
        <v>302</v>
      </c>
      <c r="C6" s="428">
        <v>29153000</v>
      </c>
      <c r="D6" s="428">
        <v>16203000</v>
      </c>
    </row>
    <row r="7" spans="1:4" s="429" customFormat="1" ht="19.5" customHeight="1">
      <c r="A7" s="426" t="s">
        <v>303</v>
      </c>
      <c r="B7" s="427" t="s">
        <v>304</v>
      </c>
      <c r="C7" s="428">
        <v>23254000</v>
      </c>
      <c r="D7" s="428">
        <v>23108400</v>
      </c>
    </row>
    <row r="8" spans="1:4" s="429" customFormat="1" ht="19.5" customHeight="1">
      <c r="A8" s="426" t="s">
        <v>442</v>
      </c>
      <c r="B8" s="427" t="s">
        <v>443</v>
      </c>
      <c r="C8" s="428"/>
      <c r="D8" s="428">
        <v>1951400</v>
      </c>
    </row>
    <row r="9" spans="1:4" s="429" customFormat="1" ht="19.5" customHeight="1">
      <c r="A9" s="423" t="s">
        <v>305</v>
      </c>
      <c r="B9" s="420" t="s">
        <v>306</v>
      </c>
      <c r="C9" s="424"/>
      <c r="D9" s="424"/>
    </row>
    <row r="10" spans="1:4" s="429" customFormat="1" ht="19.5" customHeight="1">
      <c r="A10" s="426"/>
      <c r="B10" s="430"/>
      <c r="C10" s="428"/>
      <c r="D10" s="428"/>
    </row>
    <row r="11" spans="1:4" s="425" customFormat="1" ht="12.75">
      <c r="A11" s="423" t="s">
        <v>307</v>
      </c>
      <c r="B11" s="420" t="s">
        <v>308</v>
      </c>
      <c r="C11" s="424"/>
      <c r="D11" s="424"/>
    </row>
    <row r="12" spans="1:4" s="429" customFormat="1" ht="19.5" customHeight="1">
      <c r="A12" s="426"/>
      <c r="B12" s="427"/>
      <c r="C12" s="428"/>
      <c r="D12" s="428"/>
    </row>
    <row r="13" spans="1:4" s="429" customFormat="1" ht="19.5" customHeight="1">
      <c r="A13" s="423" t="s">
        <v>305</v>
      </c>
      <c r="B13" s="420" t="s">
        <v>309</v>
      </c>
      <c r="C13" s="424">
        <f>C15+C17+C55+C57</f>
        <v>149573785</v>
      </c>
      <c r="D13" s="424">
        <f>D15+D17+D55+D57</f>
        <v>200676850</v>
      </c>
    </row>
    <row r="14" spans="1:4" s="429" customFormat="1" ht="19.5" customHeight="1">
      <c r="A14" s="426"/>
      <c r="B14" s="427" t="s">
        <v>393</v>
      </c>
      <c r="C14" s="428"/>
      <c r="D14" s="428"/>
    </row>
    <row r="15" spans="1:4" s="425" customFormat="1" ht="19.5" customHeight="1">
      <c r="A15" s="423" t="s">
        <v>310</v>
      </c>
      <c r="B15" s="431" t="s">
        <v>311</v>
      </c>
      <c r="C15" s="493">
        <f>SUM(C14)</f>
        <v>0</v>
      </c>
      <c r="D15" s="493">
        <f>SUM(D14)</f>
        <v>0</v>
      </c>
    </row>
    <row r="16" spans="1:9" s="429" customFormat="1" ht="19.5" customHeight="1">
      <c r="A16" s="426"/>
      <c r="B16" s="433"/>
      <c r="C16" s="428"/>
      <c r="D16" s="428"/>
      <c r="G16" s="512">
        <v>2023</v>
      </c>
      <c r="I16" s="512"/>
    </row>
    <row r="17" spans="1:7" s="425" customFormat="1" ht="19.5" customHeight="1">
      <c r="A17" s="423" t="s">
        <v>312</v>
      </c>
      <c r="B17" s="431" t="s">
        <v>313</v>
      </c>
      <c r="C17" s="432">
        <f>SUM(C18:C54)</f>
        <v>149573785</v>
      </c>
      <c r="D17" s="493">
        <f>SUM(D18:D54)</f>
        <v>200676850</v>
      </c>
      <c r="G17" s="425">
        <f>G18+G19+G20+G21+G22+G23+G24+G25+G26</f>
        <v>200892750</v>
      </c>
    </row>
    <row r="18" spans="1:7" s="429" customFormat="1" ht="19.5" customHeight="1">
      <c r="A18" s="426"/>
      <c r="B18" s="427" t="s">
        <v>314</v>
      </c>
      <c r="C18" s="435">
        <v>1799200</v>
      </c>
      <c r="D18" s="424">
        <v>3031967</v>
      </c>
      <c r="F18" s="429" t="s">
        <v>395</v>
      </c>
      <c r="G18" s="429">
        <f>D32+D41+D43+D45</f>
        <v>70773088</v>
      </c>
    </row>
    <row r="19" spans="1:7" s="429" customFormat="1" ht="19.5" customHeight="1">
      <c r="A19" s="426"/>
      <c r="B19" s="427" t="s">
        <v>315</v>
      </c>
      <c r="C19" s="435">
        <v>1659860</v>
      </c>
      <c r="D19" s="424">
        <v>3089497</v>
      </c>
      <c r="F19" s="429" t="s">
        <v>396</v>
      </c>
      <c r="G19" s="429">
        <f>D21+D28+D36+D42+D44+D46+D50+D53+D65</f>
        <v>92320097</v>
      </c>
    </row>
    <row r="20" spans="1:7" s="429" customFormat="1" ht="19.5" customHeight="1">
      <c r="A20" s="426"/>
      <c r="B20" s="427" t="s">
        <v>316</v>
      </c>
      <c r="C20" s="435">
        <v>3738590</v>
      </c>
      <c r="D20" s="424">
        <v>6680385</v>
      </c>
      <c r="F20" s="429" t="s">
        <v>397</v>
      </c>
      <c r="G20" s="429">
        <f>D20+D27+D35</f>
        <v>8967915</v>
      </c>
    </row>
    <row r="21" spans="1:7" s="429" customFormat="1" ht="19.5" customHeight="1">
      <c r="A21" s="426"/>
      <c r="B21" s="427" t="s">
        <v>317</v>
      </c>
      <c r="C21" s="435">
        <v>13636650</v>
      </c>
      <c r="D21" s="424">
        <v>26918821</v>
      </c>
      <c r="F21" s="429" t="s">
        <v>398</v>
      </c>
      <c r="G21" s="429">
        <f>D19+D25+D34+D47+D51</f>
        <v>6348935</v>
      </c>
    </row>
    <row r="22" spans="1:7" s="429" customFormat="1" ht="19.5" customHeight="1">
      <c r="A22" s="426"/>
      <c r="B22" s="427" t="s">
        <v>318</v>
      </c>
      <c r="C22" s="435">
        <v>1763300</v>
      </c>
      <c r="D22" s="424">
        <v>3190515</v>
      </c>
      <c r="F22" s="429" t="s">
        <v>399</v>
      </c>
      <c r="G22" s="429">
        <f>D18+D26+D33+D48</f>
        <v>6044942</v>
      </c>
    </row>
    <row r="23" spans="1:7" s="429" customFormat="1" ht="19.5" customHeight="1">
      <c r="A23" s="426"/>
      <c r="B23" s="427" t="s">
        <v>319</v>
      </c>
      <c r="C23" s="435">
        <v>1318140</v>
      </c>
      <c r="D23" s="424">
        <v>2401235</v>
      </c>
      <c r="F23" s="429" t="s">
        <v>400</v>
      </c>
      <c r="G23" s="429">
        <f>D22+D37</f>
        <v>3317338</v>
      </c>
    </row>
    <row r="24" spans="1:7" s="429" customFormat="1" ht="19.5" customHeight="1">
      <c r="A24" s="426"/>
      <c r="B24" s="427" t="s">
        <v>320</v>
      </c>
      <c r="C24" s="435">
        <v>2634030</v>
      </c>
      <c r="D24" s="424">
        <v>5038764</v>
      </c>
      <c r="F24" s="429" t="s">
        <v>401</v>
      </c>
      <c r="G24" s="429">
        <f>D23+D29+D38+D52</f>
        <v>3126749</v>
      </c>
    </row>
    <row r="25" spans="1:7" s="429" customFormat="1" ht="19.5" customHeight="1">
      <c r="A25" s="426"/>
      <c r="B25" s="427" t="s">
        <v>321</v>
      </c>
      <c r="C25" s="435">
        <v>178880</v>
      </c>
      <c r="D25" s="424">
        <v>492463</v>
      </c>
      <c r="F25" s="429" t="s">
        <v>402</v>
      </c>
      <c r="G25" s="429">
        <f>D30+D39+D49</f>
        <v>2496572</v>
      </c>
    </row>
    <row r="26" spans="1:7" s="429" customFormat="1" ht="19.5" customHeight="1">
      <c r="A26" s="426"/>
      <c r="B26" s="427" t="s">
        <v>394</v>
      </c>
      <c r="C26" s="435">
        <v>74300</v>
      </c>
      <c r="D26" s="424">
        <v>606486</v>
      </c>
      <c r="F26" s="429" t="s">
        <v>403</v>
      </c>
      <c r="G26" s="429">
        <f>D24+D31+D40</f>
        <v>7497114</v>
      </c>
    </row>
    <row r="27" spans="1:4" s="429" customFormat="1" ht="19.5" customHeight="1">
      <c r="A27" s="426"/>
      <c r="B27" s="427" t="s">
        <v>322</v>
      </c>
      <c r="C27" s="435">
        <v>785920</v>
      </c>
      <c r="D27" s="424">
        <v>1494714</v>
      </c>
    </row>
    <row r="28" spans="1:4" s="429" customFormat="1" ht="19.5" customHeight="1">
      <c r="A28" s="426"/>
      <c r="B28" s="427" t="s">
        <v>323</v>
      </c>
      <c r="C28" s="435">
        <v>5351860</v>
      </c>
      <c r="D28" s="424">
        <v>8235093</v>
      </c>
    </row>
    <row r="29" spans="1:4" s="429" customFormat="1" ht="19.5" customHeight="1">
      <c r="A29" s="426"/>
      <c r="B29" s="427" t="s">
        <v>324</v>
      </c>
      <c r="C29" s="435">
        <v>109650</v>
      </c>
      <c r="D29" s="424">
        <v>396441</v>
      </c>
    </row>
    <row r="30" spans="1:4" s="429" customFormat="1" ht="19.5" customHeight="1">
      <c r="A30" s="426"/>
      <c r="B30" s="427" t="s">
        <v>325</v>
      </c>
      <c r="C30" s="518">
        <v>0</v>
      </c>
      <c r="D30" s="500">
        <v>390422</v>
      </c>
    </row>
    <row r="31" spans="1:4" s="429" customFormat="1" ht="19.5" customHeight="1">
      <c r="A31" s="426"/>
      <c r="B31" s="427" t="s">
        <v>326</v>
      </c>
      <c r="C31" s="435">
        <v>1354870</v>
      </c>
      <c r="D31" s="424">
        <v>2046002</v>
      </c>
    </row>
    <row r="32" spans="1:4" s="429" customFormat="1" ht="19.5" customHeight="1">
      <c r="A32" s="423"/>
      <c r="B32" s="495" t="s">
        <v>327</v>
      </c>
      <c r="C32" s="519">
        <v>42747680</v>
      </c>
      <c r="D32" s="496">
        <v>42747680</v>
      </c>
    </row>
    <row r="33" spans="1:4" s="429" customFormat="1" ht="19.5" customHeight="1">
      <c r="A33" s="426"/>
      <c r="B33" s="427" t="s">
        <v>328</v>
      </c>
      <c r="C33" s="520">
        <v>167558</v>
      </c>
      <c r="D33" s="497">
        <v>204441</v>
      </c>
    </row>
    <row r="34" spans="1:4" s="429" customFormat="1" ht="19.5" customHeight="1">
      <c r="A34" s="426"/>
      <c r="B34" s="427" t="s">
        <v>329</v>
      </c>
      <c r="C34" s="520">
        <v>312397</v>
      </c>
      <c r="D34" s="497">
        <v>381162</v>
      </c>
    </row>
    <row r="35" spans="1:4" s="429" customFormat="1" ht="19.5" customHeight="1">
      <c r="A35" s="426"/>
      <c r="B35" s="427" t="s">
        <v>330</v>
      </c>
      <c r="C35" s="520">
        <v>649786</v>
      </c>
      <c r="D35" s="497">
        <v>792816</v>
      </c>
    </row>
    <row r="36" spans="1:4" s="429" customFormat="1" ht="19.5" customHeight="1">
      <c r="A36" s="426"/>
      <c r="B36" s="427" t="s">
        <v>331</v>
      </c>
      <c r="C36" s="520">
        <v>3789093</v>
      </c>
      <c r="D36" s="497">
        <v>4623146</v>
      </c>
    </row>
    <row r="37" spans="1:4" s="429" customFormat="1" ht="19.5" customHeight="1">
      <c r="A37" s="426"/>
      <c r="B37" s="427" t="s">
        <v>332</v>
      </c>
      <c r="C37" s="520">
        <v>103943</v>
      </c>
      <c r="D37" s="497">
        <v>126823</v>
      </c>
    </row>
    <row r="38" spans="1:4" s="429" customFormat="1" ht="19.5" customHeight="1">
      <c r="A38" s="426"/>
      <c r="B38" s="427" t="s">
        <v>333</v>
      </c>
      <c r="C38" s="520">
        <v>170966</v>
      </c>
      <c r="D38" s="497">
        <v>208599</v>
      </c>
    </row>
    <row r="39" spans="1:4" s="429" customFormat="1" ht="19.5" customHeight="1">
      <c r="A39" s="426"/>
      <c r="B39" s="427" t="s">
        <v>334</v>
      </c>
      <c r="C39" s="520">
        <v>148247</v>
      </c>
      <c r="D39" s="497">
        <v>180879</v>
      </c>
    </row>
    <row r="40" spans="1:4" s="429" customFormat="1" ht="17.25" customHeight="1">
      <c r="A40" s="426"/>
      <c r="B40" s="427" t="s">
        <v>335</v>
      </c>
      <c r="C40" s="520">
        <v>337957</v>
      </c>
      <c r="D40" s="497">
        <v>412348</v>
      </c>
    </row>
    <row r="41" spans="1:4" s="429" customFormat="1" ht="24.75" customHeight="1">
      <c r="A41" s="423"/>
      <c r="B41" s="495" t="s">
        <v>336</v>
      </c>
      <c r="C41" s="519">
        <v>8709580</v>
      </c>
      <c r="D41" s="496">
        <v>7011950</v>
      </c>
    </row>
    <row r="42" spans="1:4" s="429" customFormat="1" ht="24.75" customHeight="1">
      <c r="A42" s="426"/>
      <c r="B42" s="427" t="s">
        <v>390</v>
      </c>
      <c r="C42" s="435">
        <v>8035420</v>
      </c>
      <c r="D42" s="424">
        <v>22466950</v>
      </c>
    </row>
    <row r="43" spans="1:4" s="429" customFormat="1" ht="17.25" customHeight="1">
      <c r="A43" s="423"/>
      <c r="B43" s="495" t="s">
        <v>338</v>
      </c>
      <c r="C43" s="519">
        <v>12294260</v>
      </c>
      <c r="D43" s="496">
        <v>12294260</v>
      </c>
    </row>
    <row r="44" spans="1:4" s="429" customFormat="1" ht="17.25" customHeight="1">
      <c r="A44" s="426"/>
      <c r="B44" s="427" t="s">
        <v>339</v>
      </c>
      <c r="C44" s="435">
        <v>1829530</v>
      </c>
      <c r="D44" s="424">
        <v>6127440</v>
      </c>
    </row>
    <row r="45" spans="1:4" s="429" customFormat="1" ht="21">
      <c r="A45" s="423"/>
      <c r="B45" s="495" t="s">
        <v>340</v>
      </c>
      <c r="C45" s="519">
        <v>8719198</v>
      </c>
      <c r="D45" s="496">
        <v>8719198</v>
      </c>
    </row>
    <row r="46" spans="1:4" s="429" customFormat="1" ht="17.25" customHeight="1">
      <c r="A46" s="426"/>
      <c r="B46" s="427" t="s">
        <v>341</v>
      </c>
      <c r="C46" s="435">
        <v>16251150</v>
      </c>
      <c r="D46" s="424">
        <v>18003317</v>
      </c>
    </row>
    <row r="47" spans="1:4" s="429" customFormat="1" ht="17.25" customHeight="1">
      <c r="A47" s="426"/>
      <c r="B47" s="427" t="s">
        <v>342</v>
      </c>
      <c r="C47" s="435">
        <v>1901780</v>
      </c>
      <c r="D47" s="424">
        <v>2159467</v>
      </c>
    </row>
    <row r="48" spans="1:4" s="429" customFormat="1" ht="17.25" customHeight="1">
      <c r="A48" s="426"/>
      <c r="B48" s="427" t="s">
        <v>343</v>
      </c>
      <c r="C48" s="435">
        <v>1862970</v>
      </c>
      <c r="D48" s="424">
        <v>2202048</v>
      </c>
    </row>
    <row r="49" spans="1:4" s="429" customFormat="1" ht="17.25" customHeight="1">
      <c r="A49" s="426"/>
      <c r="B49" s="427" t="s">
        <v>344</v>
      </c>
      <c r="C49" s="435">
        <v>1637860</v>
      </c>
      <c r="D49" s="424">
        <v>1925271</v>
      </c>
    </row>
    <row r="50" spans="1:4" s="429" customFormat="1" ht="17.25" customHeight="1">
      <c r="A50" s="426"/>
      <c r="B50" s="427" t="s">
        <v>345</v>
      </c>
      <c r="C50" s="435">
        <v>3042400</v>
      </c>
      <c r="D50" s="424">
        <v>3260330</v>
      </c>
    </row>
    <row r="51" spans="1:4" s="429" customFormat="1" ht="17.25" customHeight="1">
      <c r="A51" s="426"/>
      <c r="B51" s="427" t="s">
        <v>346</v>
      </c>
      <c r="C51" s="435">
        <v>424600</v>
      </c>
      <c r="D51" s="424">
        <v>226346</v>
      </c>
    </row>
    <row r="52" spans="1:4" s="429" customFormat="1" ht="17.25" customHeight="1">
      <c r="A52" s="426"/>
      <c r="B52" s="427" t="s">
        <v>347</v>
      </c>
      <c r="C52" s="435">
        <v>236660</v>
      </c>
      <c r="D52" s="424">
        <v>120474</v>
      </c>
    </row>
    <row r="53" spans="1:4" s="429" customFormat="1" ht="17.25" customHeight="1">
      <c r="A53" s="426"/>
      <c r="B53" s="427" t="s">
        <v>348</v>
      </c>
      <c r="C53" s="435">
        <v>1795500</v>
      </c>
      <c r="D53" s="424">
        <v>2469100</v>
      </c>
    </row>
    <row r="54" spans="1:4" s="429" customFormat="1" ht="19.5" customHeight="1">
      <c r="A54" s="426"/>
      <c r="B54" s="427"/>
      <c r="C54" s="428"/>
      <c r="D54" s="428"/>
    </row>
    <row r="55" spans="1:4" s="425" customFormat="1" ht="19.5" customHeight="1">
      <c r="A55" s="423" t="s">
        <v>349</v>
      </c>
      <c r="B55" s="431" t="s">
        <v>350</v>
      </c>
      <c r="C55" s="432">
        <f>SUM(C56:C56)</f>
        <v>0</v>
      </c>
      <c r="D55" s="432">
        <f>SUM(D56:D56)</f>
        <v>0</v>
      </c>
    </row>
    <row r="56" spans="1:4" s="425" customFormat="1" ht="19.5" customHeight="1">
      <c r="A56" s="434"/>
      <c r="B56" s="427"/>
      <c r="C56" s="435"/>
      <c r="D56" s="435"/>
    </row>
    <row r="57" spans="1:4" s="425" customFormat="1" ht="19.5" customHeight="1">
      <c r="A57" s="423" t="s">
        <v>351</v>
      </c>
      <c r="B57" s="431" t="s">
        <v>352</v>
      </c>
      <c r="C57" s="432"/>
      <c r="D57" s="432"/>
    </row>
    <row r="58" spans="1:4" s="429" customFormat="1" ht="12.75">
      <c r="A58" s="423" t="s">
        <v>353</v>
      </c>
      <c r="B58" s="436" t="s">
        <v>354</v>
      </c>
      <c r="C58" s="435">
        <f>C59+C61+C63+C74+C65</f>
        <v>1901000</v>
      </c>
      <c r="D58" s="424">
        <f>D59+D61+D63+D74+D65</f>
        <v>215900</v>
      </c>
    </row>
    <row r="59" spans="1:4" s="429" customFormat="1" ht="19.5" customHeight="1">
      <c r="A59" s="423" t="s">
        <v>355</v>
      </c>
      <c r="B59" s="420" t="s">
        <v>300</v>
      </c>
      <c r="C59" s="424"/>
      <c r="D59" s="424"/>
    </row>
    <row r="60" spans="1:4" s="429" customFormat="1" ht="19.5" customHeight="1">
      <c r="A60" s="426"/>
      <c r="B60" s="427"/>
      <c r="C60" s="428"/>
      <c r="D60" s="428"/>
    </row>
    <row r="61" spans="1:4" s="429" customFormat="1" ht="19.5" customHeight="1">
      <c r="A61" s="423" t="s">
        <v>356</v>
      </c>
      <c r="B61" s="420" t="s">
        <v>357</v>
      </c>
      <c r="C61" s="424">
        <f>SUM(C62:C62)</f>
        <v>0</v>
      </c>
      <c r="D61" s="424">
        <f>SUM(D62:D62)</f>
        <v>0</v>
      </c>
    </row>
    <row r="62" spans="1:4" s="429" customFormat="1" ht="19.5" customHeight="1">
      <c r="A62" s="423"/>
      <c r="B62" s="430"/>
      <c r="C62" s="435"/>
      <c r="D62" s="435"/>
    </row>
    <row r="63" spans="1:4" s="429" customFormat="1" ht="12.75">
      <c r="A63" s="423" t="s">
        <v>358</v>
      </c>
      <c r="B63" s="420" t="s">
        <v>308</v>
      </c>
      <c r="C63" s="424">
        <f>C64</f>
        <v>0</v>
      </c>
      <c r="D63" s="424">
        <f>D64</f>
        <v>0</v>
      </c>
    </row>
    <row r="64" spans="1:4" s="429" customFormat="1" ht="19.5" customHeight="1">
      <c r="A64" s="426"/>
      <c r="B64" s="437"/>
      <c r="C64" s="435"/>
      <c r="D64" s="435"/>
    </row>
    <row r="65" spans="1:4" s="429" customFormat="1" ht="18.75" customHeight="1">
      <c r="A65" s="423" t="s">
        <v>359</v>
      </c>
      <c r="B65" s="498" t="s">
        <v>360</v>
      </c>
      <c r="C65" s="521">
        <f>C66+C67+C68+C69+C70+C71+C72</f>
        <v>1901000</v>
      </c>
      <c r="D65" s="499">
        <f>D66+D67+D68+D69+D70+D71+D72</f>
        <v>215900</v>
      </c>
    </row>
    <row r="66" spans="1:4" s="429" customFormat="1" ht="18.75" customHeight="1">
      <c r="A66" s="423"/>
      <c r="B66" s="427" t="s">
        <v>348</v>
      </c>
      <c r="C66" s="435">
        <v>369000</v>
      </c>
      <c r="D66" s="424">
        <v>215900</v>
      </c>
    </row>
    <row r="67" spans="1:4" s="429" customFormat="1" ht="18.75" customHeight="1">
      <c r="A67" s="423"/>
      <c r="B67" s="427" t="s">
        <v>339</v>
      </c>
      <c r="C67" s="435">
        <v>250000</v>
      </c>
      <c r="D67" s="522">
        <v>0</v>
      </c>
    </row>
    <row r="68" spans="1:4" s="429" customFormat="1" ht="18.75" customHeight="1">
      <c r="A68" s="423"/>
      <c r="B68" s="427" t="s">
        <v>341</v>
      </c>
      <c r="C68" s="435">
        <v>337000</v>
      </c>
      <c r="D68" s="522">
        <v>0</v>
      </c>
    </row>
    <row r="69" spans="1:4" s="429" customFormat="1" ht="18.75" customHeight="1">
      <c r="A69" s="423"/>
      <c r="B69" s="427" t="s">
        <v>337</v>
      </c>
      <c r="C69" s="518">
        <v>0</v>
      </c>
      <c r="D69" s="500">
        <v>0</v>
      </c>
    </row>
    <row r="70" spans="1:4" s="429" customFormat="1" ht="19.5" customHeight="1">
      <c r="A70" s="426"/>
      <c r="B70" s="427" t="s">
        <v>345</v>
      </c>
      <c r="C70" s="435">
        <v>250000</v>
      </c>
      <c r="D70" s="522">
        <v>0</v>
      </c>
    </row>
    <row r="71" spans="1:4" s="429" customFormat="1" ht="19.5" customHeight="1">
      <c r="A71" s="426"/>
      <c r="B71" s="427" t="s">
        <v>323</v>
      </c>
      <c r="C71" s="435">
        <v>250000</v>
      </c>
      <c r="D71" s="522">
        <v>0</v>
      </c>
    </row>
    <row r="72" spans="1:4" s="429" customFormat="1" ht="19.5" customHeight="1">
      <c r="A72" s="426"/>
      <c r="B72" s="427" t="s">
        <v>317</v>
      </c>
      <c r="C72" s="435">
        <v>445000</v>
      </c>
      <c r="D72" s="522">
        <v>0</v>
      </c>
    </row>
    <row r="73" spans="1:4" s="429" customFormat="1" ht="19.5" customHeight="1">
      <c r="A73" s="426"/>
      <c r="B73" s="427"/>
      <c r="C73" s="432"/>
      <c r="D73" s="432"/>
    </row>
    <row r="74" spans="1:4" s="429" customFormat="1" ht="12.75">
      <c r="A74" s="423" t="s">
        <v>361</v>
      </c>
      <c r="B74" s="420" t="s">
        <v>362</v>
      </c>
      <c r="C74" s="424">
        <f>SUM(C75:C75)</f>
        <v>0</v>
      </c>
      <c r="D74" s="424">
        <f>SUM(D75:D75)</f>
        <v>0</v>
      </c>
    </row>
    <row r="75" spans="1:4" s="429" customFormat="1" ht="19.5" customHeight="1">
      <c r="A75" s="426"/>
      <c r="B75" s="427"/>
      <c r="C75" s="428"/>
      <c r="D75" s="428"/>
    </row>
    <row r="76" spans="1:4" s="429" customFormat="1" ht="22.5" customHeight="1">
      <c r="A76" s="419" t="s">
        <v>363</v>
      </c>
      <c r="B76" s="438" t="s">
        <v>364</v>
      </c>
      <c r="C76" s="421">
        <f>SUM(C77:C77)</f>
        <v>0</v>
      </c>
      <c r="D76" s="421">
        <f>SUM(D77:D77)</f>
        <v>0</v>
      </c>
    </row>
    <row r="77" spans="1:4" s="429" customFormat="1" ht="18.75" customHeight="1">
      <c r="A77" s="426"/>
      <c r="B77" s="427"/>
      <c r="C77" s="428"/>
      <c r="D77" s="428"/>
    </row>
    <row r="78" spans="1:4" s="429" customFormat="1" ht="12.75">
      <c r="A78" s="419" t="s">
        <v>365</v>
      </c>
      <c r="B78" s="438" t="s">
        <v>366</v>
      </c>
      <c r="C78" s="421">
        <f>SUM(C79:C79)</f>
        <v>0</v>
      </c>
      <c r="D78" s="421">
        <f>SUM(D79:D79)</f>
        <v>0</v>
      </c>
    </row>
    <row r="79" spans="1:4" s="429" customFormat="1" ht="19.5" customHeight="1">
      <c r="A79" s="426"/>
      <c r="B79" s="437"/>
      <c r="C79" s="439"/>
      <c r="D79" s="439"/>
    </row>
    <row r="80" spans="1:4" s="429" customFormat="1" ht="25.5" customHeight="1">
      <c r="A80" s="440" t="s">
        <v>16</v>
      </c>
      <c r="B80" s="440" t="s">
        <v>367</v>
      </c>
      <c r="C80" s="441">
        <f>C4+C58+C76+C78</f>
        <v>203881785</v>
      </c>
      <c r="D80" s="441">
        <f>D4+D58+D76+D78</f>
        <v>242155550</v>
      </c>
    </row>
    <row r="81" spans="1:2" s="429" customFormat="1" ht="19.5" customHeight="1">
      <c r="A81" s="442"/>
      <c r="B81" s="443"/>
    </row>
    <row r="82" spans="1:2" s="429" customFormat="1" ht="19.5" customHeight="1">
      <c r="A82" s="442"/>
      <c r="B82" s="443"/>
    </row>
    <row r="83" spans="1:2" s="429" customFormat="1" ht="19.5" customHeight="1">
      <c r="A83" s="442"/>
      <c r="B83" s="443"/>
    </row>
    <row r="84" spans="1:2" s="429" customFormat="1" ht="19.5" customHeight="1">
      <c r="A84" s="442"/>
      <c r="B84" s="443"/>
    </row>
    <row r="85" spans="1:2" s="429" customFormat="1" ht="19.5" customHeight="1">
      <c r="A85" s="442"/>
      <c r="B85" s="443"/>
    </row>
    <row r="86" spans="1:2" s="429" customFormat="1" ht="19.5" customHeight="1">
      <c r="A86" s="442"/>
      <c r="B86" s="443"/>
    </row>
    <row r="87" spans="1:2" s="429" customFormat="1" ht="19.5" customHeight="1">
      <c r="A87" s="442"/>
      <c r="B87" s="443"/>
    </row>
    <row r="88" spans="1:2" s="429" customFormat="1" ht="19.5" customHeight="1">
      <c r="A88" s="442"/>
      <c r="B88" s="443"/>
    </row>
    <row r="89" spans="1:2" s="429" customFormat="1" ht="19.5" customHeight="1">
      <c r="A89" s="442"/>
      <c r="B89" s="443"/>
    </row>
    <row r="90" spans="1:2" s="429" customFormat="1" ht="19.5" customHeight="1">
      <c r="A90" s="442"/>
      <c r="B90" s="443"/>
    </row>
    <row r="91" spans="1:2" s="429" customFormat="1" ht="19.5" customHeight="1">
      <c r="A91" s="442"/>
      <c r="B91" s="443"/>
    </row>
    <row r="92" spans="1:2" s="429" customFormat="1" ht="19.5" customHeight="1">
      <c r="A92" s="442"/>
      <c r="B92" s="444"/>
    </row>
    <row r="93" spans="1:2" s="429" customFormat="1" ht="19.5" customHeight="1">
      <c r="A93" s="442"/>
      <c r="B93" s="444"/>
    </row>
    <row r="94" spans="1:2" s="429" customFormat="1" ht="19.5" customHeight="1">
      <c r="A94" s="442"/>
      <c r="B94" s="444"/>
    </row>
    <row r="95" spans="1:2" s="429" customFormat="1" ht="19.5" customHeight="1">
      <c r="A95" s="442"/>
      <c r="B95" s="444"/>
    </row>
    <row r="96" spans="1:2" s="429" customFormat="1" ht="19.5" customHeight="1">
      <c r="A96" s="442"/>
      <c r="B96" s="444"/>
    </row>
    <row r="97" spans="1:2" s="429" customFormat="1" ht="19.5" customHeight="1">
      <c r="A97" s="442"/>
      <c r="B97" s="444"/>
    </row>
    <row r="98" spans="1:2" s="429" customFormat="1" ht="19.5" customHeight="1">
      <c r="A98" s="442"/>
      <c r="B98" s="444"/>
    </row>
    <row r="99" spans="1:2" s="429" customFormat="1" ht="19.5" customHeight="1">
      <c r="A99" s="442"/>
      <c r="B99" s="444"/>
    </row>
    <row r="100" spans="1:2" s="429" customFormat="1" ht="19.5" customHeight="1">
      <c r="A100" s="442"/>
      <c r="B100" s="444"/>
    </row>
    <row r="101" ht="19.5" customHeight="1">
      <c r="B101" s="446"/>
    </row>
    <row r="102" ht="19.5" customHeight="1">
      <c r="B102" s="446"/>
    </row>
    <row r="103" ht="19.5" customHeight="1">
      <c r="B103" s="446"/>
    </row>
    <row r="104" ht="19.5" customHeight="1">
      <c r="B104" s="446"/>
    </row>
    <row r="105" ht="19.5" customHeight="1">
      <c r="B105" s="446"/>
    </row>
    <row r="106" ht="19.5" customHeight="1">
      <c r="B106" s="446"/>
    </row>
    <row r="107" ht="19.5" customHeight="1">
      <c r="B107" s="446"/>
    </row>
    <row r="108" ht="19.5" customHeight="1">
      <c r="B108" s="446"/>
    </row>
    <row r="109" ht="19.5" customHeight="1">
      <c r="B109" s="446"/>
    </row>
    <row r="110" ht="19.5" customHeight="1">
      <c r="B110" s="446"/>
    </row>
    <row r="111" ht="19.5" customHeight="1">
      <c r="B111" s="446"/>
    </row>
    <row r="112" ht="19.5" customHeight="1">
      <c r="B112" s="446"/>
    </row>
    <row r="113" ht="19.5" customHeight="1">
      <c r="B113" s="446"/>
    </row>
    <row r="114" ht="19.5" customHeight="1">
      <c r="B114" s="446"/>
    </row>
    <row r="115" ht="19.5" customHeight="1">
      <c r="B115" s="446"/>
    </row>
    <row r="116" ht="19.5" customHeight="1">
      <c r="B116" s="446"/>
    </row>
    <row r="117" ht="19.5" customHeight="1">
      <c r="B117" s="446"/>
    </row>
    <row r="118" ht="19.5" customHeight="1">
      <c r="B118" s="446"/>
    </row>
    <row r="119" ht="19.5" customHeight="1">
      <c r="B119" s="446"/>
    </row>
    <row r="120" ht="19.5" customHeight="1">
      <c r="B120" s="446"/>
    </row>
    <row r="121" ht="19.5" customHeight="1">
      <c r="B121" s="446"/>
    </row>
    <row r="122" ht="19.5" customHeight="1">
      <c r="B122" s="446"/>
    </row>
  </sheetData>
  <sheetProtection/>
  <printOptions horizontalCentered="1"/>
  <pageMargins left="0.3937007874015748" right="0.3937007874015748" top="1.4566929133858268" bottom="0.8661417322834646" header="0.7874015748031497" footer="0.5905511811023623"/>
  <pageSetup fitToHeight="2" fitToWidth="1" horizontalDpi="600" verticalDpi="600" orientation="portrait" paperSize="9" scale="79" r:id="rId1"/>
  <headerFooter alignWithMargins="0">
    <oddHeader>&amp;C&amp;"Times New Roman CE,Félkövér"&amp;12ESZGY Társulás
2023. ÉVI Véglegesen átvett pénzek kimutatása &amp;R&amp;"Times New Roman CE,Félkövér dőlt"&amp;11 4. tájékoztató tábla</oddHeader>
    <oddFooter>&amp;C&amp;P</oddFooter>
  </headerFooter>
  <rowBreaks count="1" manualBreakCount="1">
    <brk id="4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84"/>
  <sheetViews>
    <sheetView workbookViewId="0" topLeftCell="A1">
      <selection activeCell="F15" sqref="F15"/>
    </sheetView>
  </sheetViews>
  <sheetFormatPr defaultColWidth="9.00390625" defaultRowHeight="12.75"/>
  <cols>
    <col min="1" max="1" width="8.00390625" style="469" customWidth="1"/>
    <col min="2" max="2" width="59.375" style="469" bestFit="1" customWidth="1"/>
    <col min="3" max="4" width="12.00390625" style="488" bestFit="1" customWidth="1"/>
    <col min="5" max="16384" width="9.375" style="411" customWidth="1"/>
  </cols>
  <sheetData>
    <row r="1" spans="1:4" ht="13.5">
      <c r="A1" s="448"/>
      <c r="B1" s="448" t="s">
        <v>368</v>
      </c>
      <c r="C1" s="449"/>
      <c r="D1" s="449" t="s">
        <v>407</v>
      </c>
    </row>
    <row r="2" spans="1:4" s="415" customFormat="1" ht="51" customHeight="1">
      <c r="A2" s="450"/>
      <c r="B2" s="450" t="s">
        <v>369</v>
      </c>
      <c r="C2" s="451" t="s">
        <v>409</v>
      </c>
      <c r="D2" s="451" t="s">
        <v>440</v>
      </c>
    </row>
    <row r="3" spans="1:4" s="418" customFormat="1" ht="12" customHeight="1">
      <c r="A3" s="452">
        <v>1</v>
      </c>
      <c r="B3" s="452">
        <v>2</v>
      </c>
      <c r="C3" s="452">
        <v>3</v>
      </c>
      <c r="D3" s="452">
        <v>4</v>
      </c>
    </row>
    <row r="4" spans="1:4" ht="16.5" customHeight="1">
      <c r="A4" s="453" t="s">
        <v>370</v>
      </c>
      <c r="B4" s="454" t="s">
        <v>371</v>
      </c>
      <c r="C4" s="455">
        <f>SUM(C5:C15)</f>
        <v>5679948</v>
      </c>
      <c r="D4" s="455">
        <f>SUM(D5:D15)</f>
        <v>6930214</v>
      </c>
    </row>
    <row r="5" spans="1:4" s="32" customFormat="1" ht="16.5" customHeight="1">
      <c r="A5" s="456"/>
      <c r="B5" s="457" t="s">
        <v>372</v>
      </c>
      <c r="C5" s="459">
        <v>3789094</v>
      </c>
      <c r="D5" s="459">
        <v>4623146</v>
      </c>
    </row>
    <row r="6" spans="1:4" s="32" customFormat="1" ht="16.5" customHeight="1">
      <c r="A6" s="456"/>
      <c r="B6" s="457" t="s">
        <v>373</v>
      </c>
      <c r="C6" s="459">
        <v>167558</v>
      </c>
      <c r="D6" s="459">
        <v>204441</v>
      </c>
    </row>
    <row r="7" spans="1:4" s="32" customFormat="1" ht="16.5" customHeight="1">
      <c r="A7" s="456"/>
      <c r="B7" s="457" t="s">
        <v>374</v>
      </c>
      <c r="C7" s="459">
        <v>312397</v>
      </c>
      <c r="D7" s="459">
        <v>381162</v>
      </c>
    </row>
    <row r="8" spans="1:4" s="32" customFormat="1" ht="16.5" customHeight="1">
      <c r="A8" s="456"/>
      <c r="B8" s="457" t="s">
        <v>375</v>
      </c>
      <c r="C8" s="459">
        <v>649786</v>
      </c>
      <c r="D8" s="459">
        <v>792816</v>
      </c>
    </row>
    <row r="9" spans="1:4" s="32" customFormat="1" ht="16.5" customHeight="1">
      <c r="A9" s="456"/>
      <c r="B9" s="457" t="s">
        <v>376</v>
      </c>
      <c r="C9" s="459">
        <v>103943</v>
      </c>
      <c r="D9" s="459">
        <v>126823</v>
      </c>
    </row>
    <row r="10" spans="1:4" s="32" customFormat="1" ht="16.5" customHeight="1">
      <c r="A10" s="456"/>
      <c r="B10" s="457" t="s">
        <v>377</v>
      </c>
      <c r="C10" s="459">
        <v>170966</v>
      </c>
      <c r="D10" s="459">
        <v>208599</v>
      </c>
    </row>
    <row r="11" spans="1:4" s="32" customFormat="1" ht="16.5" customHeight="1">
      <c r="A11" s="456"/>
      <c r="B11" s="457" t="s">
        <v>378</v>
      </c>
      <c r="C11" s="459">
        <v>148247</v>
      </c>
      <c r="D11" s="459">
        <v>180879</v>
      </c>
    </row>
    <row r="12" spans="1:4" s="32" customFormat="1" ht="16.5" customHeight="1">
      <c r="A12" s="456"/>
      <c r="B12" s="457" t="s">
        <v>379</v>
      </c>
      <c r="C12" s="459">
        <v>337957</v>
      </c>
      <c r="D12" s="459">
        <v>412348</v>
      </c>
    </row>
    <row r="13" spans="1:4" s="32" customFormat="1" ht="12.75">
      <c r="A13" s="456"/>
      <c r="B13" s="460"/>
      <c r="C13" s="459"/>
      <c r="D13" s="459"/>
    </row>
    <row r="14" spans="1:2" s="32" customFormat="1" ht="12.75">
      <c r="A14" s="456"/>
      <c r="B14" s="460"/>
    </row>
    <row r="15" spans="1:4" s="32" customFormat="1" ht="15.75" customHeight="1">
      <c r="A15" s="456"/>
      <c r="B15" s="461"/>
      <c r="C15" s="462"/>
      <c r="D15" s="462"/>
    </row>
    <row r="16" spans="1:4" ht="16.5" customHeight="1">
      <c r="A16" s="453" t="s">
        <v>85</v>
      </c>
      <c r="B16" s="463" t="s">
        <v>380</v>
      </c>
      <c r="C16" s="464">
        <f>SUM(C17:C19)</f>
        <v>0</v>
      </c>
      <c r="D16" s="464">
        <f>SUM(D17:D19)</f>
        <v>0</v>
      </c>
    </row>
    <row r="17" spans="1:4" s="32" customFormat="1" ht="16.5" customHeight="1">
      <c r="A17" s="456"/>
      <c r="B17" s="465"/>
      <c r="C17" s="458"/>
      <c r="D17" s="458"/>
    </row>
    <row r="18" spans="1:4" s="468" customFormat="1" ht="16.5" customHeight="1">
      <c r="A18" s="456"/>
      <c r="B18" s="466"/>
      <c r="C18" s="467"/>
      <c r="D18" s="467"/>
    </row>
    <row r="19" spans="2:4" ht="15">
      <c r="B19" s="466"/>
      <c r="C19" s="470"/>
      <c r="D19" s="470"/>
    </row>
    <row r="20" spans="1:4" ht="16.5" customHeight="1">
      <c r="A20" s="453" t="s">
        <v>381</v>
      </c>
      <c r="B20" s="471" t="s">
        <v>382</v>
      </c>
      <c r="C20" s="472">
        <f>C21+C22+C23+C24</f>
        <v>0</v>
      </c>
      <c r="D20" s="472">
        <f>D21+D22+D23+D24</f>
        <v>0</v>
      </c>
    </row>
    <row r="21" spans="1:4" ht="16.5" customHeight="1">
      <c r="A21" s="456"/>
      <c r="B21" s="473"/>
      <c r="C21" s="474"/>
      <c r="D21" s="474"/>
    </row>
    <row r="22" spans="1:4" s="468" customFormat="1" ht="16.5" customHeight="1">
      <c r="A22" s="456"/>
      <c r="B22" s="473"/>
      <c r="C22" s="474"/>
      <c r="D22" s="474"/>
    </row>
    <row r="23" spans="1:4" s="468" customFormat="1" ht="16.5" customHeight="1">
      <c r="A23" s="456"/>
      <c r="B23" s="465"/>
      <c r="C23" s="474"/>
      <c r="D23" s="474"/>
    </row>
    <row r="24" spans="1:4" s="468" customFormat="1" ht="16.5" customHeight="1">
      <c r="A24" s="456"/>
      <c r="B24" s="465"/>
      <c r="C24" s="474"/>
      <c r="D24" s="474"/>
    </row>
    <row r="25" spans="1:4" ht="12.75">
      <c r="A25" s="453" t="s">
        <v>383</v>
      </c>
      <c r="B25" s="471" t="s">
        <v>384</v>
      </c>
      <c r="C25" s="475">
        <f>SUM(C26:C27)</f>
        <v>0</v>
      </c>
      <c r="D25" s="475">
        <f>SUM(D26:D27)</f>
        <v>0</v>
      </c>
    </row>
    <row r="26" spans="1:4" s="32" customFormat="1" ht="12.75">
      <c r="A26" s="456"/>
      <c r="B26" s="476"/>
      <c r="C26" s="477"/>
      <c r="D26" s="477"/>
    </row>
    <row r="27" spans="1:4" s="32" customFormat="1" ht="16.5" customHeight="1">
      <c r="A27" s="456"/>
      <c r="B27" s="478"/>
      <c r="C27" s="479"/>
      <c r="D27" s="479"/>
    </row>
    <row r="28" spans="1:4" s="482" customFormat="1" ht="12.75">
      <c r="A28" s="480"/>
      <c r="B28" s="480" t="s">
        <v>385</v>
      </c>
      <c r="C28" s="481">
        <f>C4+C16+C20+C25</f>
        <v>5679948</v>
      </c>
      <c r="D28" s="481">
        <f>D4+D16+D20+D25</f>
        <v>6930214</v>
      </c>
    </row>
    <row r="29" spans="1:4" ht="12.75">
      <c r="A29" s="483"/>
      <c r="B29" s="483"/>
      <c r="C29" s="484"/>
      <c r="D29" s="484"/>
    </row>
    <row r="30" spans="1:4" s="485" customFormat="1" ht="12.75">
      <c r="A30" s="483"/>
      <c r="B30" s="483"/>
      <c r="C30" s="484"/>
      <c r="D30" s="484"/>
    </row>
    <row r="31" spans="1:4" s="485" customFormat="1" ht="12.75">
      <c r="A31" s="483"/>
      <c r="B31" s="483"/>
      <c r="C31" s="484"/>
      <c r="D31" s="484"/>
    </row>
    <row r="32" spans="1:4" s="485" customFormat="1" ht="12.75">
      <c r="A32" s="483"/>
      <c r="B32" s="483"/>
      <c r="C32" s="484"/>
      <c r="D32" s="484"/>
    </row>
    <row r="33" spans="1:4" s="485" customFormat="1" ht="12.75">
      <c r="A33" s="483"/>
      <c r="B33" s="483"/>
      <c r="C33" s="484"/>
      <c r="D33" s="484"/>
    </row>
    <row r="34" spans="1:4" s="485" customFormat="1" ht="12.75">
      <c r="A34" s="483"/>
      <c r="B34" s="483"/>
      <c r="C34" s="484"/>
      <c r="D34" s="484"/>
    </row>
    <row r="35" spans="1:4" s="485" customFormat="1" ht="12.75">
      <c r="A35" s="483"/>
      <c r="B35" s="483"/>
      <c r="C35" s="484"/>
      <c r="D35" s="484"/>
    </row>
    <row r="36" spans="1:4" s="485" customFormat="1" ht="12.75">
      <c r="A36" s="483"/>
      <c r="B36" s="483"/>
      <c r="C36" s="484"/>
      <c r="D36" s="484"/>
    </row>
    <row r="37" spans="1:4" s="485" customFormat="1" ht="12.75">
      <c r="A37" s="483"/>
      <c r="B37" s="483"/>
      <c r="C37" s="484"/>
      <c r="D37" s="484"/>
    </row>
    <row r="38" spans="1:4" s="485" customFormat="1" ht="12.75">
      <c r="A38" s="483"/>
      <c r="B38" s="483"/>
      <c r="C38" s="484"/>
      <c r="D38" s="484"/>
    </row>
    <row r="39" spans="1:4" s="485" customFormat="1" ht="12.75">
      <c r="A39" s="483"/>
      <c r="B39" s="483"/>
      <c r="C39" s="484"/>
      <c r="D39" s="484"/>
    </row>
    <row r="40" spans="1:4" s="485" customFormat="1" ht="12.75">
      <c r="A40" s="483"/>
      <c r="B40" s="483"/>
      <c r="C40" s="484"/>
      <c r="D40" s="484"/>
    </row>
    <row r="41" spans="1:4" s="485" customFormat="1" ht="12.75">
      <c r="A41" s="483"/>
      <c r="B41" s="483"/>
      <c r="C41" s="484"/>
      <c r="D41" s="484"/>
    </row>
    <row r="42" spans="1:4" s="485" customFormat="1" ht="12.75">
      <c r="A42" s="483"/>
      <c r="B42" s="483"/>
      <c r="C42" s="484"/>
      <c r="D42" s="484"/>
    </row>
    <row r="43" spans="1:4" s="485" customFormat="1" ht="12.75">
      <c r="A43" s="483"/>
      <c r="B43" s="483"/>
      <c r="C43" s="484"/>
      <c r="D43" s="484"/>
    </row>
    <row r="44" spans="1:4" s="485" customFormat="1" ht="12.75">
      <c r="A44" s="483"/>
      <c r="B44" s="483"/>
      <c r="C44" s="484"/>
      <c r="D44" s="484"/>
    </row>
    <row r="45" spans="1:4" s="485" customFormat="1" ht="12.75">
      <c r="A45" s="483"/>
      <c r="B45" s="483"/>
      <c r="C45" s="484"/>
      <c r="D45" s="484"/>
    </row>
    <row r="46" spans="1:4" s="485" customFormat="1" ht="12.75">
      <c r="A46" s="483"/>
      <c r="B46" s="483"/>
      <c r="C46" s="484"/>
      <c r="D46" s="484"/>
    </row>
    <row r="47" spans="1:4" s="485" customFormat="1" ht="12.75">
      <c r="A47" s="483"/>
      <c r="B47" s="483"/>
      <c r="C47" s="484"/>
      <c r="D47" s="484"/>
    </row>
    <row r="48" spans="1:4" s="485" customFormat="1" ht="12.75">
      <c r="A48" s="483"/>
      <c r="B48" s="483"/>
      <c r="C48" s="484"/>
      <c r="D48" s="484"/>
    </row>
    <row r="49" spans="1:4" s="485" customFormat="1" ht="12.75">
      <c r="A49" s="483"/>
      <c r="B49" s="483"/>
      <c r="C49" s="484"/>
      <c r="D49" s="484"/>
    </row>
    <row r="50" spans="1:4" s="485" customFormat="1" ht="12.75">
      <c r="A50" s="483"/>
      <c r="B50" s="483"/>
      <c r="C50" s="484"/>
      <c r="D50" s="484"/>
    </row>
    <row r="51" spans="1:4" s="485" customFormat="1" ht="12.75">
      <c r="A51" s="483"/>
      <c r="B51" s="483"/>
      <c r="C51" s="484"/>
      <c r="D51" s="484"/>
    </row>
    <row r="52" spans="1:4" s="485" customFormat="1" ht="12.75">
      <c r="A52" s="483"/>
      <c r="B52" s="483"/>
      <c r="C52" s="484"/>
      <c r="D52" s="484"/>
    </row>
    <row r="53" spans="1:4" s="485" customFormat="1" ht="12.75">
      <c r="A53" s="483"/>
      <c r="B53" s="483"/>
      <c r="C53" s="484"/>
      <c r="D53" s="484"/>
    </row>
    <row r="54" spans="1:4" s="485" customFormat="1" ht="12.75">
      <c r="A54" s="483"/>
      <c r="B54" s="483"/>
      <c r="C54" s="484"/>
      <c r="D54" s="484"/>
    </row>
    <row r="55" spans="1:4" s="485" customFormat="1" ht="12.75">
      <c r="A55" s="483"/>
      <c r="B55" s="483"/>
      <c r="C55" s="484"/>
      <c r="D55" s="484"/>
    </row>
    <row r="56" spans="1:4" s="485" customFormat="1" ht="12.75">
      <c r="A56" s="483"/>
      <c r="B56" s="483"/>
      <c r="C56" s="484"/>
      <c r="D56" s="484"/>
    </row>
    <row r="57" spans="1:4" s="485" customFormat="1" ht="12.75">
      <c r="A57" s="483"/>
      <c r="B57" s="483"/>
      <c r="C57" s="484"/>
      <c r="D57" s="484"/>
    </row>
    <row r="58" spans="1:4" s="485" customFormat="1" ht="12.75">
      <c r="A58" s="483"/>
      <c r="B58" s="483"/>
      <c r="C58" s="484"/>
      <c r="D58" s="484"/>
    </row>
    <row r="59" spans="1:4" s="485" customFormat="1" ht="12.75">
      <c r="A59" s="483"/>
      <c r="B59" s="483"/>
      <c r="C59" s="484"/>
      <c r="D59" s="484"/>
    </row>
    <row r="60" spans="1:4" s="485" customFormat="1" ht="12.75">
      <c r="A60" s="483"/>
      <c r="B60" s="483"/>
      <c r="C60" s="484"/>
      <c r="D60" s="484"/>
    </row>
    <row r="61" spans="1:4" s="485" customFormat="1" ht="12.75">
      <c r="A61" s="483"/>
      <c r="B61" s="483"/>
      <c r="C61" s="484"/>
      <c r="D61" s="484"/>
    </row>
    <row r="62" spans="1:4" s="485" customFormat="1" ht="12.75">
      <c r="A62" s="483"/>
      <c r="B62" s="483"/>
      <c r="C62" s="484"/>
      <c r="D62" s="484"/>
    </row>
    <row r="63" spans="1:4" s="485" customFormat="1" ht="12.75">
      <c r="A63" s="483"/>
      <c r="B63" s="483"/>
      <c r="C63" s="484"/>
      <c r="D63" s="484"/>
    </row>
    <row r="64" spans="1:4" s="485" customFormat="1" ht="12.75">
      <c r="A64" s="483"/>
      <c r="B64" s="483"/>
      <c r="C64" s="484"/>
      <c r="D64" s="484"/>
    </row>
    <row r="65" spans="1:4" s="485" customFormat="1" ht="12.75">
      <c r="A65" s="483"/>
      <c r="B65" s="483"/>
      <c r="C65" s="484"/>
      <c r="D65" s="484"/>
    </row>
    <row r="66" spans="1:4" s="485" customFormat="1" ht="12.75">
      <c r="A66" s="483"/>
      <c r="B66" s="483"/>
      <c r="C66" s="484"/>
      <c r="D66" s="484"/>
    </row>
    <row r="67" spans="1:4" s="485" customFormat="1" ht="12.75">
      <c r="A67" s="483"/>
      <c r="B67" s="483"/>
      <c r="C67" s="484"/>
      <c r="D67" s="484"/>
    </row>
    <row r="68" spans="1:4" s="485" customFormat="1" ht="12.75">
      <c r="A68" s="483"/>
      <c r="B68" s="483"/>
      <c r="C68" s="484"/>
      <c r="D68" s="484"/>
    </row>
    <row r="69" spans="1:4" s="485" customFormat="1" ht="12.75">
      <c r="A69" s="483"/>
      <c r="B69" s="483"/>
      <c r="C69" s="484"/>
      <c r="D69" s="484"/>
    </row>
    <row r="70" spans="1:4" s="485" customFormat="1" ht="12.75">
      <c r="A70" s="483"/>
      <c r="B70" s="483"/>
      <c r="C70" s="484"/>
      <c r="D70" s="484"/>
    </row>
    <row r="71" spans="1:4" s="485" customFormat="1" ht="12.75">
      <c r="A71" s="483"/>
      <c r="B71" s="483"/>
      <c r="C71" s="484"/>
      <c r="D71" s="484"/>
    </row>
    <row r="72" spans="1:4" s="485" customFormat="1" ht="12.75">
      <c r="A72" s="483"/>
      <c r="B72" s="483"/>
      <c r="C72" s="484"/>
      <c r="D72" s="484"/>
    </row>
    <row r="73" spans="1:4" s="485" customFormat="1" ht="12.75">
      <c r="A73" s="483"/>
      <c r="B73" s="483"/>
      <c r="C73" s="484"/>
      <c r="D73" s="484"/>
    </row>
    <row r="74" spans="1:4" s="485" customFormat="1" ht="12.75">
      <c r="A74" s="483"/>
      <c r="B74" s="483"/>
      <c r="C74" s="484"/>
      <c r="D74" s="484"/>
    </row>
    <row r="75" spans="1:4" s="485" customFormat="1" ht="12.75">
      <c r="A75" s="483"/>
      <c r="B75" s="483"/>
      <c r="C75" s="484"/>
      <c r="D75" s="484"/>
    </row>
    <row r="76" spans="1:4" s="485" customFormat="1" ht="12.75">
      <c r="A76" s="483"/>
      <c r="B76" s="483"/>
      <c r="C76" s="484"/>
      <c r="D76" s="484"/>
    </row>
    <row r="77" spans="1:4" s="485" customFormat="1" ht="12.75">
      <c r="A77" s="483"/>
      <c r="B77" s="483"/>
      <c r="C77" s="484"/>
      <c r="D77" s="484"/>
    </row>
    <row r="78" spans="1:4" s="485" customFormat="1" ht="12.75">
      <c r="A78" s="483"/>
      <c r="B78" s="483"/>
      <c r="C78" s="484"/>
      <c r="D78" s="484"/>
    </row>
    <row r="79" spans="1:4" s="485" customFormat="1" ht="12.75">
      <c r="A79" s="483"/>
      <c r="B79" s="483"/>
      <c r="C79" s="484"/>
      <c r="D79" s="484"/>
    </row>
    <row r="80" spans="1:4" s="485" customFormat="1" ht="12.75">
      <c r="A80" s="483"/>
      <c r="B80" s="483"/>
      <c r="C80" s="484"/>
      <c r="D80" s="484"/>
    </row>
    <row r="81" spans="1:4" s="485" customFormat="1" ht="12.75">
      <c r="A81" s="483"/>
      <c r="B81" s="483"/>
      <c r="C81" s="484"/>
      <c r="D81" s="484"/>
    </row>
    <row r="82" spans="1:4" s="485" customFormat="1" ht="12.75">
      <c r="A82" s="483"/>
      <c r="B82" s="483"/>
      <c r="C82" s="484"/>
      <c r="D82" s="484"/>
    </row>
    <row r="83" spans="1:4" s="485" customFormat="1" ht="12.75">
      <c r="A83" s="483"/>
      <c r="B83" s="483"/>
      <c r="C83" s="484"/>
      <c r="D83" s="484"/>
    </row>
    <row r="84" spans="1:4" ht="12.75">
      <c r="A84" s="486"/>
      <c r="B84" s="486"/>
      <c r="C84" s="487"/>
      <c r="D84" s="4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workbookViewId="0" topLeftCell="A1">
      <selection activeCell="G19" sqref="G19"/>
    </sheetView>
  </sheetViews>
  <sheetFormatPr defaultColWidth="9.00390625" defaultRowHeight="12.75"/>
  <cols>
    <col min="1" max="1" width="9.00390625" style="304" customWidth="1"/>
    <col min="2" max="2" width="66.375" style="304" bestFit="1" customWidth="1"/>
    <col min="3" max="3" width="18.50390625" style="305" customWidth="1"/>
    <col min="4" max="4" width="18.50390625" style="304" customWidth="1"/>
    <col min="5" max="5" width="19.125" style="304" customWidth="1"/>
    <col min="6" max="6" width="9.00390625" style="329" customWidth="1"/>
    <col min="7" max="16384" width="9.375" style="329" customWidth="1"/>
  </cols>
  <sheetData>
    <row r="1" spans="1:5" ht="15.75" customHeight="1">
      <c r="A1" s="523" t="s">
        <v>8</v>
      </c>
      <c r="B1" s="523"/>
      <c r="C1" s="523"/>
      <c r="D1" s="523"/>
      <c r="E1" s="523"/>
    </row>
    <row r="2" spans="1:5" ht="15.75" customHeight="1" thickBot="1">
      <c r="A2" s="524" t="s">
        <v>115</v>
      </c>
      <c r="B2" s="524"/>
      <c r="D2" s="115"/>
      <c r="E2" s="238" t="str">
        <f>'[1]3.sz tájékoztató t.'!O2</f>
        <v>Ft-ban</v>
      </c>
    </row>
    <row r="3" spans="1:5" ht="37.5" customHeight="1" thickBot="1">
      <c r="A3" s="18" t="s">
        <v>59</v>
      </c>
      <c r="B3" s="19" t="s">
        <v>10</v>
      </c>
      <c r="C3" s="19" t="str">
        <f>+CONCATENATE(LEFT('1.1.sz.mell.'!C3,4)+1,".évi")</f>
        <v>2024.évi</v>
      </c>
      <c r="D3" s="19" t="str">
        <f>+CONCATENATE(LEFT('1.1.sz.mell.'!C3,4)+2,".évi")</f>
        <v>2025.évi</v>
      </c>
      <c r="E3" s="19" t="str">
        <f>+CONCATENATE(LEFT('1.1.sz.mell.'!C3,4)+3,".évi")</f>
        <v>2026.évi</v>
      </c>
    </row>
    <row r="4" spans="1:5" s="330" customFormat="1" ht="12" customHeight="1" thickBot="1">
      <c r="A4" s="27">
        <v>1</v>
      </c>
      <c r="B4" s="28">
        <v>2</v>
      </c>
      <c r="C4" s="28">
        <v>3</v>
      </c>
      <c r="D4" s="28">
        <v>4</v>
      </c>
      <c r="E4" s="349">
        <v>5</v>
      </c>
    </row>
    <row r="5" spans="1:5" s="331" customFormat="1" ht="12" customHeight="1" thickBot="1">
      <c r="A5" s="15" t="s">
        <v>11</v>
      </c>
      <c r="B5" s="16" t="s">
        <v>186</v>
      </c>
      <c r="C5" s="363"/>
      <c r="D5" s="363"/>
      <c r="E5" s="364"/>
    </row>
    <row r="6" spans="1:5" s="331" customFormat="1" ht="12" customHeight="1" thickBot="1">
      <c r="A6" s="15" t="s">
        <v>12</v>
      </c>
      <c r="B6" s="226" t="s">
        <v>187</v>
      </c>
      <c r="C6" s="363">
        <v>222683000</v>
      </c>
      <c r="D6" s="363">
        <v>233817000</v>
      </c>
      <c r="E6" s="364">
        <v>247199000</v>
      </c>
    </row>
    <row r="7" spans="1:5" s="331" customFormat="1" ht="12" customHeight="1" thickBot="1">
      <c r="A7" s="15" t="s">
        <v>13</v>
      </c>
      <c r="B7" s="16" t="s">
        <v>199</v>
      </c>
      <c r="C7" s="363">
        <v>3500000</v>
      </c>
      <c r="D7" s="363">
        <v>4000000</v>
      </c>
      <c r="E7" s="364">
        <v>4500000</v>
      </c>
    </row>
    <row r="8" spans="1:5" s="331" customFormat="1" ht="12" customHeight="1" thickBot="1">
      <c r="A8" s="15" t="s">
        <v>121</v>
      </c>
      <c r="B8" s="16" t="s">
        <v>122</v>
      </c>
      <c r="C8" s="388"/>
      <c r="D8" s="388"/>
      <c r="E8" s="387"/>
    </row>
    <row r="9" spans="1:5" s="331" customFormat="1" ht="12" customHeight="1" thickBot="1">
      <c r="A9" s="15" t="s">
        <v>15</v>
      </c>
      <c r="B9" s="16" t="s">
        <v>240</v>
      </c>
      <c r="C9" s="363">
        <v>33908000</v>
      </c>
      <c r="D9" s="363">
        <v>35603000</v>
      </c>
      <c r="E9" s="364">
        <v>37298000</v>
      </c>
    </row>
    <row r="10" spans="1:5" s="331" customFormat="1" ht="12" customHeight="1" thickBot="1">
      <c r="A10" s="15" t="s">
        <v>16</v>
      </c>
      <c r="B10" s="16" t="s">
        <v>5</v>
      </c>
      <c r="C10" s="363"/>
      <c r="D10" s="363"/>
      <c r="E10" s="364"/>
    </row>
    <row r="11" spans="1:5" s="331" customFormat="1" ht="12" customHeight="1" thickBot="1">
      <c r="A11" s="15" t="s">
        <v>123</v>
      </c>
      <c r="B11" s="16" t="s">
        <v>411</v>
      </c>
      <c r="C11" s="363"/>
      <c r="D11" s="363"/>
      <c r="E11" s="364"/>
    </row>
    <row r="12" spans="1:5" s="331" customFormat="1" ht="12" customHeight="1" thickBot="1">
      <c r="A12" s="15" t="s">
        <v>18</v>
      </c>
      <c r="B12" s="226" t="s">
        <v>412</v>
      </c>
      <c r="C12" s="363"/>
      <c r="D12" s="363"/>
      <c r="E12" s="364"/>
    </row>
    <row r="13" spans="1:5" s="331" customFormat="1" ht="12" customHeight="1" thickBot="1">
      <c r="A13" s="15" t="s">
        <v>19</v>
      </c>
      <c r="B13" s="16" t="s">
        <v>413</v>
      </c>
      <c r="C13" s="322">
        <f>+C5+C6+C7+C8+C9+C10+C11+C12</f>
        <v>260091000</v>
      </c>
      <c r="D13" s="322">
        <f>+D5+D6+D7+D8+D9+D10+D11+D12</f>
        <v>273420000</v>
      </c>
      <c r="E13" s="236">
        <f>+E5+E6+E7+E8+E9+E10+E11+E12</f>
        <v>288997000</v>
      </c>
    </row>
    <row r="14" spans="1:5" s="331" customFormat="1" ht="12" customHeight="1" thickBot="1">
      <c r="A14" s="15" t="s">
        <v>20</v>
      </c>
      <c r="B14" s="16" t="s">
        <v>414</v>
      </c>
      <c r="C14" s="388">
        <v>20000000</v>
      </c>
      <c r="D14" s="388">
        <v>20000000</v>
      </c>
      <c r="E14" s="387">
        <v>20000000</v>
      </c>
    </row>
    <row r="15" spans="1:5" s="331" customFormat="1" ht="12" customHeight="1" thickBot="1">
      <c r="A15" s="15" t="s">
        <v>21</v>
      </c>
      <c r="B15" s="16" t="s">
        <v>415</v>
      </c>
      <c r="C15" s="322">
        <f>+C13+C14</f>
        <v>280091000</v>
      </c>
      <c r="D15" s="322">
        <f>+D13+D14</f>
        <v>293420000</v>
      </c>
      <c r="E15" s="348">
        <f>+E13+E14</f>
        <v>308997000</v>
      </c>
    </row>
    <row r="16" spans="1:5" s="331" customFormat="1" ht="12" customHeight="1">
      <c r="A16" s="301"/>
      <c r="B16" s="302"/>
      <c r="C16" s="303"/>
      <c r="D16" s="395"/>
      <c r="E16" s="396"/>
    </row>
    <row r="17" spans="1:5" s="331" customFormat="1" ht="12" customHeight="1">
      <c r="A17" s="523" t="s">
        <v>39</v>
      </c>
      <c r="B17" s="523"/>
      <c r="C17" s="523"/>
      <c r="D17" s="523"/>
      <c r="E17" s="523"/>
    </row>
    <row r="18" spans="1:5" s="331" customFormat="1" ht="12" customHeight="1" thickBot="1">
      <c r="A18" s="525" t="s">
        <v>116</v>
      </c>
      <c r="B18" s="525"/>
      <c r="C18" s="305"/>
      <c r="D18" s="115"/>
      <c r="E18" s="238" t="str">
        <f>E2</f>
        <v>Ft-ban</v>
      </c>
    </row>
    <row r="19" spans="1:6" s="331" customFormat="1" ht="24" customHeight="1" thickBot="1">
      <c r="A19" s="18" t="s">
        <v>9</v>
      </c>
      <c r="B19" s="19" t="s">
        <v>40</v>
      </c>
      <c r="C19" s="19" t="str">
        <f>+C3</f>
        <v>2024.évi</v>
      </c>
      <c r="D19" s="19" t="str">
        <f>+D3</f>
        <v>2025.évi</v>
      </c>
      <c r="E19" s="131" t="str">
        <f>+E3</f>
        <v>2026.évi</v>
      </c>
      <c r="F19" s="397"/>
    </row>
    <row r="20" spans="1:6" s="331" customFormat="1" ht="12" customHeight="1" thickBot="1">
      <c r="A20" s="326">
        <v>1</v>
      </c>
      <c r="B20" s="327">
        <v>2</v>
      </c>
      <c r="C20" s="327">
        <v>3</v>
      </c>
      <c r="D20" s="327">
        <v>4</v>
      </c>
      <c r="E20" s="501">
        <v>5</v>
      </c>
      <c r="F20" s="397"/>
    </row>
    <row r="21" spans="1:6" s="331" customFormat="1" ht="15" customHeight="1" thickBot="1">
      <c r="A21" s="15" t="s">
        <v>11</v>
      </c>
      <c r="B21" s="25" t="s">
        <v>416</v>
      </c>
      <c r="C21" s="363">
        <v>276591000</v>
      </c>
      <c r="D21" s="363">
        <v>289420000</v>
      </c>
      <c r="E21" s="362">
        <v>304497000</v>
      </c>
      <c r="F21" s="397"/>
    </row>
    <row r="22" spans="1:5" ht="12" customHeight="1" thickBot="1">
      <c r="A22" s="502" t="s">
        <v>12</v>
      </c>
      <c r="B22" s="503" t="s">
        <v>417</v>
      </c>
      <c r="C22" s="504">
        <f>C23</f>
        <v>3500000</v>
      </c>
      <c r="D22" s="504">
        <f>D23</f>
        <v>4000000</v>
      </c>
      <c r="E22" s="504">
        <f>E23</f>
        <v>4500000</v>
      </c>
    </row>
    <row r="23" spans="1:5" ht="12" customHeight="1">
      <c r="A23" s="12" t="s">
        <v>86</v>
      </c>
      <c r="B23" s="5" t="s">
        <v>147</v>
      </c>
      <c r="C23" s="319">
        <v>3500000</v>
      </c>
      <c r="D23" s="319">
        <v>4000000</v>
      </c>
      <c r="E23" s="205">
        <v>4500000</v>
      </c>
    </row>
    <row r="24" spans="1:5" ht="12" customHeight="1">
      <c r="A24" s="12" t="s">
        <v>87</v>
      </c>
      <c r="B24" s="9" t="s">
        <v>127</v>
      </c>
      <c r="C24" s="318"/>
      <c r="D24" s="318"/>
      <c r="E24" s="204"/>
    </row>
    <row r="25" spans="1:5" ht="12" customHeight="1" thickBot="1">
      <c r="A25" s="12" t="s">
        <v>88</v>
      </c>
      <c r="B25" s="228" t="s">
        <v>148</v>
      </c>
      <c r="C25" s="318"/>
      <c r="D25" s="318"/>
      <c r="E25" s="204"/>
    </row>
    <row r="26" spans="1:5" ht="12" customHeight="1" thickBot="1">
      <c r="A26" s="15" t="s">
        <v>13</v>
      </c>
      <c r="B26" s="111" t="s">
        <v>270</v>
      </c>
      <c r="C26" s="317">
        <f>+C21+C22</f>
        <v>280091000</v>
      </c>
      <c r="D26" s="317">
        <f>+D21+D22</f>
        <v>293420000</v>
      </c>
      <c r="E26" s="203">
        <f>+E21+E22</f>
        <v>308997000</v>
      </c>
    </row>
    <row r="27" spans="1:6" ht="15" customHeight="1" thickBot="1">
      <c r="A27" s="15" t="s">
        <v>14</v>
      </c>
      <c r="B27" s="111" t="s">
        <v>418</v>
      </c>
      <c r="C27" s="505"/>
      <c r="D27" s="505"/>
      <c r="E27" s="506"/>
      <c r="F27" s="398"/>
    </row>
    <row r="28" spans="1:5" s="331" customFormat="1" ht="12.75" customHeight="1" thickBot="1">
      <c r="A28" s="507" t="s">
        <v>15</v>
      </c>
      <c r="B28" s="508" t="s">
        <v>275</v>
      </c>
      <c r="C28" s="509">
        <f>+C26+C27</f>
        <v>280091000</v>
      </c>
      <c r="D28" s="509">
        <f>+D26+D27</f>
        <v>293420000</v>
      </c>
      <c r="E28" s="510">
        <f>+E26+E27</f>
        <v>308997000</v>
      </c>
    </row>
    <row r="29" ht="15.75">
      <c r="C29" s="304"/>
    </row>
    <row r="30" ht="15.75">
      <c r="C30" s="304"/>
    </row>
    <row r="31" ht="15.75">
      <c r="C31" s="304"/>
    </row>
    <row r="32" ht="16.5" customHeight="1">
      <c r="C32" s="304"/>
    </row>
    <row r="33" ht="15.75">
      <c r="C33" s="304"/>
    </row>
    <row r="34" ht="15.75">
      <c r="C34" s="304"/>
    </row>
    <row r="35" s="304" customFormat="1" ht="15.75">
      <c r="F35" s="329"/>
    </row>
    <row r="36" s="304" customFormat="1" ht="15.75">
      <c r="F36" s="329"/>
    </row>
    <row r="37" s="304" customFormat="1" ht="15.75">
      <c r="F37" s="329"/>
    </row>
    <row r="38" s="304" customFormat="1" ht="15.75">
      <c r="F38" s="329"/>
    </row>
    <row r="39" s="304" customFormat="1" ht="15.75">
      <c r="F39" s="329"/>
    </row>
    <row r="40" s="304" customFormat="1" ht="15.75">
      <c r="F40" s="329"/>
    </row>
    <row r="41" s="304" customFormat="1" ht="15.75">
      <c r="F41" s="329"/>
    </row>
  </sheetData>
  <sheetProtection/>
  <mergeCells count="4">
    <mergeCell ref="A1:E1"/>
    <mergeCell ref="A2:B2"/>
    <mergeCell ref="A17:E17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5.875" style="0" customWidth="1"/>
    <col min="2" max="2" width="69.625" style="0" bestFit="1" customWidth="1"/>
    <col min="3" max="3" width="12.375" style="0" customWidth="1"/>
    <col min="4" max="4" width="11.00390625" style="0" customWidth="1"/>
    <col min="5" max="5" width="8.00390625" style="0" bestFit="1" customWidth="1"/>
    <col min="6" max="6" width="12.125" style="0" customWidth="1"/>
    <col min="7" max="7" width="15.625" style="0" customWidth="1"/>
  </cols>
  <sheetData>
    <row r="1" spans="4:7" ht="12.75">
      <c r="D1" s="586" t="s">
        <v>444</v>
      </c>
      <c r="E1" s="586"/>
      <c r="F1" s="586"/>
      <c r="G1" s="511" t="s">
        <v>53</v>
      </c>
    </row>
    <row r="2" spans="1:7" s="589" customFormat="1" ht="25.5">
      <c r="A2" s="587" t="s">
        <v>429</v>
      </c>
      <c r="B2" s="587" t="s">
        <v>430</v>
      </c>
      <c r="C2" s="587" t="s">
        <v>431</v>
      </c>
      <c r="D2" s="587" t="s">
        <v>432</v>
      </c>
      <c r="E2" s="587" t="s">
        <v>433</v>
      </c>
      <c r="F2" s="588" t="s">
        <v>434</v>
      </c>
      <c r="G2" s="588"/>
    </row>
    <row r="3" spans="1:7" s="589" customFormat="1" ht="25.5">
      <c r="A3" s="590" t="s">
        <v>419</v>
      </c>
      <c r="B3" s="590" t="s">
        <v>435</v>
      </c>
      <c r="C3" s="590" t="s">
        <v>420</v>
      </c>
      <c r="D3" s="591">
        <v>5128940</v>
      </c>
      <c r="E3" s="591"/>
      <c r="F3" s="591">
        <v>8719198</v>
      </c>
      <c r="G3" s="591">
        <v>8719198</v>
      </c>
    </row>
    <row r="4" spans="1:7" ht="12.75">
      <c r="A4" s="592" t="s">
        <v>421</v>
      </c>
      <c r="B4" s="592" t="s">
        <v>422</v>
      </c>
      <c r="C4" s="592" t="s">
        <v>423</v>
      </c>
      <c r="D4" s="593">
        <v>73810</v>
      </c>
      <c r="E4" s="593">
        <v>95</v>
      </c>
      <c r="F4" s="593">
        <v>7011950</v>
      </c>
      <c r="G4" s="593">
        <v>7011950</v>
      </c>
    </row>
    <row r="5" spans="1:7" ht="12.75">
      <c r="A5" s="592" t="s">
        <v>424</v>
      </c>
      <c r="B5" s="592" t="s">
        <v>425</v>
      </c>
      <c r="C5" s="592" t="s">
        <v>423</v>
      </c>
      <c r="D5" s="593">
        <v>602080</v>
      </c>
      <c r="E5" s="593">
        <v>71</v>
      </c>
      <c r="F5" s="593">
        <v>42747680</v>
      </c>
      <c r="G5" s="593">
        <v>42747680</v>
      </c>
    </row>
    <row r="6" spans="1:7" ht="12.75">
      <c r="A6" s="592" t="s">
        <v>426</v>
      </c>
      <c r="B6" s="592" t="s">
        <v>427</v>
      </c>
      <c r="C6" s="592" t="s">
        <v>423</v>
      </c>
      <c r="D6" s="593">
        <v>423940</v>
      </c>
      <c r="E6" s="593">
        <v>29</v>
      </c>
      <c r="F6" s="593">
        <v>12294260</v>
      </c>
      <c r="G6" s="593">
        <v>12294260</v>
      </c>
    </row>
    <row r="7" spans="1:7" ht="12.75">
      <c r="A7" s="597" t="s">
        <v>428</v>
      </c>
      <c r="B7" s="597" t="s">
        <v>436</v>
      </c>
      <c r="C7" s="594"/>
      <c r="D7" s="595"/>
      <c r="E7" s="595"/>
      <c r="F7" s="596">
        <f>SUM(F3:F6)</f>
        <v>70773088</v>
      </c>
      <c r="G7" s="596">
        <f>SUM(G3:G6)</f>
        <v>70773088</v>
      </c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E12" sqref="E12"/>
    </sheetView>
  </sheetViews>
  <sheetFormatPr defaultColWidth="9.00390625" defaultRowHeight="12.75"/>
  <cols>
    <col min="1" max="1" width="6.875" style="44" customWidth="1"/>
    <col min="2" max="2" width="55.125" style="154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250" t="s">
        <v>293</v>
      </c>
      <c r="C1" s="251"/>
      <c r="D1" s="251"/>
      <c r="E1" s="251"/>
      <c r="F1" s="528" t="str">
        <f>+CONCATENATE("2.1. melléklet a ………../",LEFT('1.1.sz.mell.'!C3,4),". (……….) társulási határozathoz")</f>
        <v>2.1. melléklet a ………../2023. (……….) társulási határozathoz</v>
      </c>
    </row>
    <row r="2" spans="5:6" ht="14.25" thickBot="1">
      <c r="E2" s="252" t="str">
        <f>'1.1.sz.mell.'!C2</f>
        <v>Forintban!</v>
      </c>
      <c r="F2" s="528"/>
    </row>
    <row r="3" spans="1:6" ht="18" customHeight="1" thickBot="1">
      <c r="A3" s="526" t="s">
        <v>59</v>
      </c>
      <c r="B3" s="253" t="s">
        <v>47</v>
      </c>
      <c r="C3" s="254"/>
      <c r="D3" s="253" t="s">
        <v>48</v>
      </c>
      <c r="E3" s="255"/>
      <c r="F3" s="528"/>
    </row>
    <row r="4" spans="1:6" s="256" customFormat="1" ht="35.25" customHeight="1" thickBot="1">
      <c r="A4" s="527"/>
      <c r="B4" s="155" t="s">
        <v>51</v>
      </c>
      <c r="C4" s="156" t="str">
        <f>+'1.1.sz.mell.'!C3</f>
        <v>2023. évi előirányzat</v>
      </c>
      <c r="D4" s="155" t="s">
        <v>51</v>
      </c>
      <c r="E4" s="40" t="str">
        <f>+'1.1.sz.mell.'!C3</f>
        <v>2023. évi előirányzat</v>
      </c>
      <c r="F4" s="528"/>
    </row>
    <row r="5" spans="1:6" s="261" customFormat="1" ht="12" customHeight="1" thickBot="1">
      <c r="A5" s="257">
        <v>1</v>
      </c>
      <c r="B5" s="258">
        <v>2</v>
      </c>
      <c r="C5" s="259">
        <v>3</v>
      </c>
      <c r="D5" s="258">
        <v>4</v>
      </c>
      <c r="E5" s="260">
        <v>5</v>
      </c>
      <c r="F5" s="528"/>
    </row>
    <row r="6" spans="1:6" ht="12.75" customHeight="1">
      <c r="A6" s="262" t="s">
        <v>11</v>
      </c>
      <c r="B6" s="263" t="s">
        <v>186</v>
      </c>
      <c r="C6" s="239"/>
      <c r="D6" s="263" t="s">
        <v>52</v>
      </c>
      <c r="E6" s="245">
        <v>116275450</v>
      </c>
      <c r="F6" s="528"/>
    </row>
    <row r="7" spans="1:6" ht="12.75" customHeight="1">
      <c r="A7" s="264" t="s">
        <v>12</v>
      </c>
      <c r="B7" s="265" t="s">
        <v>187</v>
      </c>
      <c r="C7" s="240">
        <v>241939650</v>
      </c>
      <c r="D7" s="265" t="s">
        <v>124</v>
      </c>
      <c r="E7" s="246">
        <v>15118800</v>
      </c>
      <c r="F7" s="528"/>
    </row>
    <row r="8" spans="1:6" ht="12.75" customHeight="1">
      <c r="A8" s="264" t="s">
        <v>13</v>
      </c>
      <c r="B8" s="265" t="s">
        <v>233</v>
      </c>
      <c r="C8" s="240">
        <v>34823000</v>
      </c>
      <c r="D8" s="265" t="s">
        <v>151</v>
      </c>
      <c r="E8" s="246">
        <v>138438186</v>
      </c>
      <c r="F8" s="528"/>
    </row>
    <row r="9" spans="1:6" ht="12.75" customHeight="1">
      <c r="A9" s="264" t="s">
        <v>14</v>
      </c>
      <c r="B9" s="265" t="s">
        <v>188</v>
      </c>
      <c r="C9" s="240"/>
      <c r="D9" s="265" t="s">
        <v>125</v>
      </c>
      <c r="E9" s="246"/>
      <c r="F9" s="528"/>
    </row>
    <row r="10" spans="1:6" ht="12.75" customHeight="1">
      <c r="A10" s="264" t="s">
        <v>15</v>
      </c>
      <c r="B10" s="399"/>
      <c r="C10" s="240"/>
      <c r="D10" s="265" t="s">
        <v>126</v>
      </c>
      <c r="E10" s="246">
        <v>8182649</v>
      </c>
      <c r="F10" s="528"/>
    </row>
    <row r="11" spans="1:6" ht="12.75" customHeight="1">
      <c r="A11" s="264" t="s">
        <v>16</v>
      </c>
      <c r="B11" s="35"/>
      <c r="C11" s="241"/>
      <c r="D11" s="265" t="s">
        <v>42</v>
      </c>
      <c r="E11" s="246">
        <v>16752547</v>
      </c>
      <c r="F11" s="528"/>
    </row>
    <row r="12" spans="1:6" ht="12.75" customHeight="1">
      <c r="A12" s="264" t="s">
        <v>17</v>
      </c>
      <c r="B12" s="35"/>
      <c r="C12" s="240"/>
      <c r="D12" s="35"/>
      <c r="E12" s="246"/>
      <c r="F12" s="528"/>
    </row>
    <row r="13" spans="1:6" ht="12.75" customHeight="1">
      <c r="A13" s="264" t="s">
        <v>18</v>
      </c>
      <c r="B13" s="35"/>
      <c r="C13" s="240"/>
      <c r="D13" s="35"/>
      <c r="E13" s="246"/>
      <c r="F13" s="528"/>
    </row>
    <row r="14" spans="1:6" ht="12.75" customHeight="1">
      <c r="A14" s="264" t="s">
        <v>19</v>
      </c>
      <c r="B14" s="339"/>
      <c r="C14" s="241"/>
      <c r="D14" s="35"/>
      <c r="E14" s="246"/>
      <c r="F14" s="528"/>
    </row>
    <row r="15" spans="1:6" ht="12.75" customHeight="1">
      <c r="A15" s="264" t="s">
        <v>20</v>
      </c>
      <c r="B15" s="35"/>
      <c r="C15" s="240"/>
      <c r="D15" s="35"/>
      <c r="E15" s="246"/>
      <c r="F15" s="528"/>
    </row>
    <row r="16" spans="1:6" ht="12.75" customHeight="1">
      <c r="A16" s="264" t="s">
        <v>21</v>
      </c>
      <c r="B16" s="35"/>
      <c r="C16" s="240"/>
      <c r="D16" s="35"/>
      <c r="E16" s="246"/>
      <c r="F16" s="528"/>
    </row>
    <row r="17" spans="1:6" ht="12.75" customHeight="1" thickBot="1">
      <c r="A17" s="264" t="s">
        <v>22</v>
      </c>
      <c r="B17" s="46"/>
      <c r="C17" s="242"/>
      <c r="D17" s="35"/>
      <c r="E17" s="247"/>
      <c r="F17" s="528"/>
    </row>
    <row r="18" spans="1:6" ht="15.75" customHeight="1" thickBot="1">
      <c r="A18" s="266" t="s">
        <v>23</v>
      </c>
      <c r="B18" s="112" t="s">
        <v>255</v>
      </c>
      <c r="C18" s="243">
        <f>SUM(C6:C17)</f>
        <v>276762650</v>
      </c>
      <c r="D18" s="112" t="s">
        <v>196</v>
      </c>
      <c r="E18" s="248">
        <f>SUM(E6:E17)</f>
        <v>294767632</v>
      </c>
      <c r="F18" s="528"/>
    </row>
    <row r="19" spans="1:6" ht="12.75" customHeight="1">
      <c r="A19" s="267" t="s">
        <v>24</v>
      </c>
      <c r="B19" s="268" t="s">
        <v>191</v>
      </c>
      <c r="C19" s="400">
        <f>+C20+C21+C22+C23</f>
        <v>18004982</v>
      </c>
      <c r="D19" s="269" t="s">
        <v>128</v>
      </c>
      <c r="E19" s="249"/>
      <c r="F19" s="528"/>
    </row>
    <row r="20" spans="1:6" ht="12.75" customHeight="1">
      <c r="A20" s="270" t="s">
        <v>25</v>
      </c>
      <c r="B20" s="269" t="s">
        <v>145</v>
      </c>
      <c r="C20" s="72">
        <v>18004982</v>
      </c>
      <c r="D20" s="269" t="s">
        <v>195</v>
      </c>
      <c r="E20" s="73"/>
      <c r="F20" s="528"/>
    </row>
    <row r="21" spans="1:6" ht="12.75" customHeight="1">
      <c r="A21" s="270" t="s">
        <v>26</v>
      </c>
      <c r="B21" s="269" t="s">
        <v>146</v>
      </c>
      <c r="C21" s="72"/>
      <c r="D21" s="269" t="s">
        <v>117</v>
      </c>
      <c r="E21" s="73"/>
      <c r="F21" s="528"/>
    </row>
    <row r="22" spans="1:6" ht="12.75" customHeight="1">
      <c r="A22" s="270" t="s">
        <v>27</v>
      </c>
      <c r="B22" s="269" t="s">
        <v>149</v>
      </c>
      <c r="C22" s="72"/>
      <c r="D22" s="269" t="s">
        <v>118</v>
      </c>
      <c r="E22" s="73"/>
      <c r="F22" s="528"/>
    </row>
    <row r="23" spans="1:6" ht="12.75" customHeight="1">
      <c r="A23" s="270" t="s">
        <v>28</v>
      </c>
      <c r="B23" s="269" t="s">
        <v>150</v>
      </c>
      <c r="C23" s="72"/>
      <c r="D23" s="268" t="s">
        <v>152</v>
      </c>
      <c r="E23" s="73"/>
      <c r="F23" s="528"/>
    </row>
    <row r="24" spans="1:6" ht="12.75" customHeight="1">
      <c r="A24" s="270" t="s">
        <v>29</v>
      </c>
      <c r="B24" s="269" t="s">
        <v>192</v>
      </c>
      <c r="C24" s="271">
        <f>+C25+C26</f>
        <v>0</v>
      </c>
      <c r="D24" s="269" t="s">
        <v>129</v>
      </c>
      <c r="E24" s="73"/>
      <c r="F24" s="528"/>
    </row>
    <row r="25" spans="1:6" ht="12.75" customHeight="1">
      <c r="A25" s="267" t="s">
        <v>30</v>
      </c>
      <c r="B25" s="268" t="s">
        <v>189</v>
      </c>
      <c r="C25" s="244"/>
      <c r="D25" s="263" t="s">
        <v>130</v>
      </c>
      <c r="E25" s="249"/>
      <c r="F25" s="528"/>
    </row>
    <row r="26" spans="1:6" ht="12.75" customHeight="1" thickBot="1">
      <c r="A26" s="270" t="s">
        <v>31</v>
      </c>
      <c r="B26" s="269" t="s">
        <v>190</v>
      </c>
      <c r="C26" s="72"/>
      <c r="D26" s="35" t="s">
        <v>273</v>
      </c>
      <c r="E26" s="73"/>
      <c r="F26" s="528"/>
    </row>
    <row r="27" spans="1:6" ht="15.75" customHeight="1" thickBot="1">
      <c r="A27" s="266" t="s">
        <v>32</v>
      </c>
      <c r="B27" s="112" t="s">
        <v>193</v>
      </c>
      <c r="C27" s="243">
        <f>+C19+C24</f>
        <v>18004982</v>
      </c>
      <c r="D27" s="112" t="s">
        <v>197</v>
      </c>
      <c r="E27" s="248">
        <f>SUM(E19:E26)</f>
        <v>0</v>
      </c>
      <c r="F27" s="528"/>
    </row>
    <row r="28" spans="1:6" ht="13.5" thickBot="1">
      <c r="A28" s="266" t="s">
        <v>33</v>
      </c>
      <c r="B28" s="272" t="s">
        <v>194</v>
      </c>
      <c r="C28" s="273">
        <f>+C18+C27</f>
        <v>294767632</v>
      </c>
      <c r="D28" s="272" t="s">
        <v>198</v>
      </c>
      <c r="E28" s="273">
        <f>+E18+E27</f>
        <v>294767632</v>
      </c>
      <c r="F28" s="528"/>
    </row>
    <row r="29" spans="1:6" ht="13.5" thickBot="1">
      <c r="A29" s="266" t="s">
        <v>34</v>
      </c>
      <c r="B29" s="272" t="s">
        <v>119</v>
      </c>
      <c r="C29" s="273">
        <f>IF(C18-E18&lt;0,E18-C18,"-")</f>
        <v>18004982</v>
      </c>
      <c r="D29" s="272" t="s">
        <v>120</v>
      </c>
      <c r="E29" s="273" t="str">
        <f>IF(C18-E18&gt;0,C18-E18,"-")</f>
        <v>-</v>
      </c>
      <c r="F29" s="528"/>
    </row>
    <row r="30" spans="1:6" ht="13.5" thickBot="1">
      <c r="A30" s="266" t="s">
        <v>35</v>
      </c>
      <c r="B30" s="272" t="s">
        <v>289</v>
      </c>
      <c r="C30" s="273" t="str">
        <f>IF(C28-E28&lt;0,E28-C28,"-")</f>
        <v>-</v>
      </c>
      <c r="D30" s="272" t="s">
        <v>290</v>
      </c>
      <c r="E30" s="273" t="str">
        <f>IF(C28-E28&gt;0,C28-E28,"-")</f>
        <v>-</v>
      </c>
      <c r="F30" s="528"/>
    </row>
    <row r="31" spans="2:4" ht="18.75">
      <c r="B31" s="529"/>
      <c r="C31" s="529"/>
      <c r="D31" s="52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7" sqref="E7"/>
    </sheetView>
  </sheetViews>
  <sheetFormatPr defaultColWidth="9.00390625" defaultRowHeight="12.75"/>
  <cols>
    <col min="1" max="1" width="6.875" style="44" customWidth="1"/>
    <col min="2" max="2" width="55.125" style="154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250" t="s">
        <v>294</v>
      </c>
      <c r="C1" s="251"/>
      <c r="D1" s="251"/>
      <c r="E1" s="251"/>
      <c r="F1" s="528" t="str">
        <f>+CONCATENATE("2.2. melléklet a ………../",LEFT('1.1.sz.mell.'!C3,4),". (……….) társulási határozathoz")</f>
        <v>2.2. melléklet a ………../2023. (……….) társulási határozathoz</v>
      </c>
    </row>
    <row r="2" spans="5:6" ht="14.25" thickBot="1">
      <c r="E2" s="252" t="str">
        <f>'2.1.sz.mell  '!E2</f>
        <v>Forintban!</v>
      </c>
      <c r="F2" s="528"/>
    </row>
    <row r="3" spans="1:6" ht="13.5" thickBot="1">
      <c r="A3" s="530" t="s">
        <v>59</v>
      </c>
      <c r="B3" s="253" t="s">
        <v>47</v>
      </c>
      <c r="C3" s="254"/>
      <c r="D3" s="253" t="s">
        <v>48</v>
      </c>
      <c r="E3" s="255"/>
      <c r="F3" s="528"/>
    </row>
    <row r="4" spans="1:6" s="256" customFormat="1" ht="24.75" thickBot="1">
      <c r="A4" s="531"/>
      <c r="B4" s="155" t="s">
        <v>51</v>
      </c>
      <c r="C4" s="156" t="str">
        <f>+'1.1.sz.mell.'!C3</f>
        <v>2023. évi előirányzat</v>
      </c>
      <c r="D4" s="155" t="s">
        <v>51</v>
      </c>
      <c r="E4" s="40" t="str">
        <f>+'1.1.sz.mell.'!C3</f>
        <v>2023. évi előirányzat</v>
      </c>
      <c r="F4" s="528"/>
    </row>
    <row r="5" spans="1:6" s="256" customFormat="1" ht="13.5" thickBot="1">
      <c r="A5" s="257">
        <v>1</v>
      </c>
      <c r="B5" s="258">
        <v>2</v>
      </c>
      <c r="C5" s="259">
        <v>3</v>
      </c>
      <c r="D5" s="258">
        <v>4</v>
      </c>
      <c r="E5" s="260">
        <v>5</v>
      </c>
      <c r="F5" s="528"/>
    </row>
    <row r="6" spans="1:6" ht="12.75" customHeight="1">
      <c r="A6" s="262" t="s">
        <v>11</v>
      </c>
      <c r="B6" s="263" t="s">
        <v>199</v>
      </c>
      <c r="C6" s="239">
        <v>215900</v>
      </c>
      <c r="D6" s="263" t="s">
        <v>147</v>
      </c>
      <c r="E6" s="245">
        <v>215900</v>
      </c>
      <c r="F6" s="528"/>
    </row>
    <row r="7" spans="1:6" ht="12.75">
      <c r="A7" s="264" t="s">
        <v>12</v>
      </c>
      <c r="B7" s="265" t="s">
        <v>200</v>
      </c>
      <c r="C7" s="240"/>
      <c r="D7" s="265" t="s">
        <v>205</v>
      </c>
      <c r="E7" s="246"/>
      <c r="F7" s="528"/>
    </row>
    <row r="8" spans="1:6" ht="12.75" customHeight="1">
      <c r="A8" s="264" t="s">
        <v>13</v>
      </c>
      <c r="B8" s="265" t="s">
        <v>5</v>
      </c>
      <c r="C8" s="240"/>
      <c r="D8" s="265" t="s">
        <v>127</v>
      </c>
      <c r="E8" s="246"/>
      <c r="F8" s="528"/>
    </row>
    <row r="9" spans="1:6" ht="12.75" customHeight="1">
      <c r="A9" s="264" t="s">
        <v>14</v>
      </c>
      <c r="B9" s="265" t="s">
        <v>201</v>
      </c>
      <c r="C9" s="240"/>
      <c r="D9" s="265" t="s">
        <v>206</v>
      </c>
      <c r="E9" s="246"/>
      <c r="F9" s="528"/>
    </row>
    <row r="10" spans="1:6" ht="12.75" customHeight="1">
      <c r="A10" s="264" t="s">
        <v>15</v>
      </c>
      <c r="B10" s="265" t="s">
        <v>202</v>
      </c>
      <c r="C10" s="240"/>
      <c r="D10" s="265" t="s">
        <v>148</v>
      </c>
      <c r="E10" s="246"/>
      <c r="F10" s="528"/>
    </row>
    <row r="11" spans="1:6" ht="12.75" customHeight="1">
      <c r="A11" s="264" t="s">
        <v>16</v>
      </c>
      <c r="B11" s="265" t="s">
        <v>203</v>
      </c>
      <c r="C11" s="241"/>
      <c r="D11" s="265"/>
      <c r="E11" s="246"/>
      <c r="F11" s="528"/>
    </row>
    <row r="12" spans="1:6" ht="12.75" customHeight="1">
      <c r="A12" s="264" t="s">
        <v>17</v>
      </c>
      <c r="B12" s="35"/>
      <c r="C12" s="240"/>
      <c r="D12" s="265"/>
      <c r="E12" s="246"/>
      <c r="F12" s="528"/>
    </row>
    <row r="13" spans="1:6" ht="12.75" customHeight="1">
      <c r="A13" s="264" t="s">
        <v>18</v>
      </c>
      <c r="B13" s="35"/>
      <c r="C13" s="240"/>
      <c r="D13" s="265"/>
      <c r="E13" s="246"/>
      <c r="F13" s="528"/>
    </row>
    <row r="14" spans="1:6" ht="12.75" customHeight="1">
      <c r="A14" s="264" t="s">
        <v>19</v>
      </c>
      <c r="B14" s="35"/>
      <c r="C14" s="241"/>
      <c r="D14" s="265"/>
      <c r="E14" s="246"/>
      <c r="F14" s="528"/>
    </row>
    <row r="15" spans="1:6" ht="12.75">
      <c r="A15" s="264" t="s">
        <v>20</v>
      </c>
      <c r="B15" s="35"/>
      <c r="C15" s="241"/>
      <c r="D15" s="265"/>
      <c r="E15" s="246"/>
      <c r="F15" s="528"/>
    </row>
    <row r="16" spans="1:6" ht="12.75" customHeight="1" thickBot="1">
      <c r="A16" s="314" t="s">
        <v>21</v>
      </c>
      <c r="B16" s="340"/>
      <c r="C16" s="315"/>
      <c r="D16" s="35"/>
      <c r="E16" s="291"/>
      <c r="F16" s="528"/>
    </row>
    <row r="17" spans="1:6" ht="15.75" customHeight="1" thickBot="1">
      <c r="A17" s="266" t="s">
        <v>22</v>
      </c>
      <c r="B17" s="112" t="s">
        <v>211</v>
      </c>
      <c r="C17" s="243">
        <f>+C6+C8+C9+C11+C12+C13+C14+C15+C16</f>
        <v>215900</v>
      </c>
      <c r="D17" s="112" t="s">
        <v>212</v>
      </c>
      <c r="E17" s="248">
        <f>+E6+E8+E10+E11+E12+E13+E14+E15+E16</f>
        <v>215900</v>
      </c>
      <c r="F17" s="528"/>
    </row>
    <row r="18" spans="1:6" ht="12.75" customHeight="1">
      <c r="A18" s="262" t="s">
        <v>23</v>
      </c>
      <c r="B18" s="276" t="s">
        <v>164</v>
      </c>
      <c r="C18" s="283">
        <f>+C19+C20+C21+C22+C23</f>
        <v>0</v>
      </c>
      <c r="D18" s="269" t="s">
        <v>128</v>
      </c>
      <c r="E18" s="71"/>
      <c r="F18" s="528"/>
    </row>
    <row r="19" spans="1:6" ht="12.75" customHeight="1">
      <c r="A19" s="264" t="s">
        <v>24</v>
      </c>
      <c r="B19" s="277" t="s">
        <v>153</v>
      </c>
      <c r="C19" s="72"/>
      <c r="D19" s="269" t="s">
        <v>131</v>
      </c>
      <c r="E19" s="73"/>
      <c r="F19" s="528"/>
    </row>
    <row r="20" spans="1:6" ht="12.75" customHeight="1">
      <c r="A20" s="262" t="s">
        <v>25</v>
      </c>
      <c r="B20" s="277" t="s">
        <v>154</v>
      </c>
      <c r="C20" s="72"/>
      <c r="D20" s="269" t="s">
        <v>117</v>
      </c>
      <c r="E20" s="73"/>
      <c r="F20" s="528"/>
    </row>
    <row r="21" spans="1:6" ht="12.75" customHeight="1">
      <c r="A21" s="264" t="s">
        <v>26</v>
      </c>
      <c r="B21" s="277" t="s">
        <v>155</v>
      </c>
      <c r="C21" s="72"/>
      <c r="D21" s="269" t="s">
        <v>118</v>
      </c>
      <c r="E21" s="73"/>
      <c r="F21" s="528"/>
    </row>
    <row r="22" spans="1:6" ht="12.75" customHeight="1">
      <c r="A22" s="262" t="s">
        <v>27</v>
      </c>
      <c r="B22" s="277" t="s">
        <v>156</v>
      </c>
      <c r="C22" s="72"/>
      <c r="D22" s="268" t="s">
        <v>152</v>
      </c>
      <c r="E22" s="73"/>
      <c r="F22" s="528"/>
    </row>
    <row r="23" spans="1:6" ht="12.75" customHeight="1">
      <c r="A23" s="264" t="s">
        <v>28</v>
      </c>
      <c r="B23" s="278" t="s">
        <v>157</v>
      </c>
      <c r="C23" s="72"/>
      <c r="D23" s="269" t="s">
        <v>132</v>
      </c>
      <c r="E23" s="73"/>
      <c r="F23" s="528"/>
    </row>
    <row r="24" spans="1:6" ht="12.75" customHeight="1">
      <c r="A24" s="262" t="s">
        <v>29</v>
      </c>
      <c r="B24" s="279" t="s">
        <v>158</v>
      </c>
      <c r="C24" s="271">
        <f>+C25+C26+C27+C28+C29</f>
        <v>0</v>
      </c>
      <c r="D24" s="280" t="s">
        <v>130</v>
      </c>
      <c r="E24" s="73"/>
      <c r="F24" s="528"/>
    </row>
    <row r="25" spans="1:6" ht="12.75" customHeight="1">
      <c r="A25" s="264" t="s">
        <v>30</v>
      </c>
      <c r="B25" s="278" t="s">
        <v>159</v>
      </c>
      <c r="C25" s="72"/>
      <c r="D25" s="280" t="s">
        <v>207</v>
      </c>
      <c r="E25" s="73"/>
      <c r="F25" s="528"/>
    </row>
    <row r="26" spans="1:6" ht="12.75" customHeight="1">
      <c r="A26" s="262" t="s">
        <v>31</v>
      </c>
      <c r="B26" s="278" t="s">
        <v>160</v>
      </c>
      <c r="C26" s="72"/>
      <c r="D26" s="275"/>
      <c r="E26" s="73"/>
      <c r="F26" s="528"/>
    </row>
    <row r="27" spans="1:6" ht="12.75" customHeight="1">
      <c r="A27" s="264" t="s">
        <v>32</v>
      </c>
      <c r="B27" s="277" t="s">
        <v>161</v>
      </c>
      <c r="C27" s="72"/>
      <c r="D27" s="110"/>
      <c r="E27" s="73"/>
      <c r="F27" s="528"/>
    </row>
    <row r="28" spans="1:6" ht="12.75" customHeight="1">
      <c r="A28" s="262" t="s">
        <v>33</v>
      </c>
      <c r="B28" s="281" t="s">
        <v>162</v>
      </c>
      <c r="C28" s="72"/>
      <c r="D28" s="35"/>
      <c r="E28" s="73"/>
      <c r="F28" s="528"/>
    </row>
    <row r="29" spans="1:6" ht="12.75" customHeight="1" thickBot="1">
      <c r="A29" s="264" t="s">
        <v>34</v>
      </c>
      <c r="B29" s="282" t="s">
        <v>163</v>
      </c>
      <c r="C29" s="72"/>
      <c r="D29" s="110"/>
      <c r="E29" s="73"/>
      <c r="F29" s="528"/>
    </row>
    <row r="30" spans="1:6" ht="21.75" customHeight="1" thickBot="1">
      <c r="A30" s="266" t="s">
        <v>35</v>
      </c>
      <c r="B30" s="112" t="s">
        <v>204</v>
      </c>
      <c r="C30" s="243">
        <f>+C18+C24</f>
        <v>0</v>
      </c>
      <c r="D30" s="112" t="s">
        <v>208</v>
      </c>
      <c r="E30" s="248">
        <f>SUM(E18:E29)</f>
        <v>0</v>
      </c>
      <c r="F30" s="528"/>
    </row>
    <row r="31" spans="1:6" ht="13.5" thickBot="1">
      <c r="A31" s="266" t="s">
        <v>36</v>
      </c>
      <c r="B31" s="272" t="s">
        <v>209</v>
      </c>
      <c r="C31" s="273">
        <f>+C17+C30</f>
        <v>215900</v>
      </c>
      <c r="D31" s="272" t="s">
        <v>210</v>
      </c>
      <c r="E31" s="273">
        <f>+E17+E30</f>
        <v>215900</v>
      </c>
      <c r="F31" s="528"/>
    </row>
    <row r="32" spans="1:6" ht="13.5" thickBot="1">
      <c r="A32" s="266" t="s">
        <v>37</v>
      </c>
      <c r="B32" s="272" t="s">
        <v>119</v>
      </c>
      <c r="C32" s="273" t="str">
        <f>IF(C17-E17&lt;0,E17-C17,"-")</f>
        <v>-</v>
      </c>
      <c r="D32" s="272" t="s">
        <v>120</v>
      </c>
      <c r="E32" s="273" t="str">
        <f>IF(C17-E17&gt;0,C17-E17,"-")</f>
        <v>-</v>
      </c>
      <c r="F32" s="528"/>
    </row>
    <row r="33" spans="1:6" ht="13.5" thickBot="1">
      <c r="A33" s="266" t="s">
        <v>38</v>
      </c>
      <c r="B33" s="272" t="s">
        <v>291</v>
      </c>
      <c r="C33" s="273" t="str">
        <f>IF(C31-E31&lt;0,E31-C31,"-")</f>
        <v>-</v>
      </c>
      <c r="D33" s="272" t="s">
        <v>292</v>
      </c>
      <c r="E33" s="273" t="str">
        <f>IF(C31-E31&gt;0,C31-E31,"-")</f>
        <v>-</v>
      </c>
      <c r="F33" s="52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9"/>
  <sheetViews>
    <sheetView zoomScale="110" zoomScaleNormal="110" workbookViewId="0" topLeftCell="A1">
      <selection activeCell="I14" sqref="I14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4" customWidth="1"/>
    <col min="7" max="7" width="5.00390625" style="32" customWidth="1"/>
    <col min="8" max="8" width="12.875" style="32" customWidth="1"/>
    <col min="9" max="9" width="13.875" style="32" customWidth="1"/>
    <col min="10" max="16384" width="9.375" style="32" customWidth="1"/>
  </cols>
  <sheetData>
    <row r="1" spans="1:7" ht="25.5" customHeight="1">
      <c r="A1" s="532" t="s">
        <v>0</v>
      </c>
      <c r="B1" s="532"/>
      <c r="C1" s="532"/>
      <c r="D1" s="532"/>
      <c r="E1" s="532"/>
      <c r="F1" s="532"/>
      <c r="G1" s="533" t="str">
        <f>+CONCATENATE("3. melléklet a ………../",LEFT('1.1.sz.mell.'!C3,4),". (……….) társulási határozathoz")</f>
        <v>3. melléklet a ………../2023. (……….) társulási határozathoz</v>
      </c>
    </row>
    <row r="2" spans="1:7" ht="22.5" customHeight="1" thickBot="1">
      <c r="A2" s="154"/>
      <c r="B2" s="44"/>
      <c r="C2" s="44"/>
      <c r="D2" s="44"/>
      <c r="E2" s="44"/>
      <c r="F2" s="39" t="str">
        <f>'2.2.sz.mell  '!E2</f>
        <v>Forintban!</v>
      </c>
      <c r="G2" s="533"/>
    </row>
    <row r="3" spans="1:7" s="34" customFormat="1" ht="44.25" customHeight="1" thickBot="1">
      <c r="A3" s="155" t="s">
        <v>54</v>
      </c>
      <c r="B3" s="156" t="s">
        <v>55</v>
      </c>
      <c r="C3" s="156" t="s">
        <v>56</v>
      </c>
      <c r="D3" s="156" t="str">
        <f>+CONCATENATE("Felhasználás   ",LEFT('1.1.sz.mell.'!C3,4)-1,". XII. 31-ig")</f>
        <v>Felhasználás   2022. XII. 31-ig</v>
      </c>
      <c r="E3" s="156" t="str">
        <f>+'1.1.sz.mell.'!C3</f>
        <v>2023. évi előirányzat</v>
      </c>
      <c r="F3" s="40" t="str">
        <f>+CONCATENATE(LEFT('1.1.sz.mell.'!C3,4),". év utáni szükséglet")</f>
        <v>2023. év utáni szükséglet</v>
      </c>
      <c r="G3" s="533"/>
    </row>
    <row r="4" spans="1:7" s="44" customFormat="1" ht="12" customHeight="1" thickBot="1">
      <c r="A4" s="41">
        <v>1</v>
      </c>
      <c r="B4" s="42">
        <v>2</v>
      </c>
      <c r="C4" s="42">
        <v>3</v>
      </c>
      <c r="D4" s="42">
        <v>4</v>
      </c>
      <c r="E4" s="42">
        <v>5</v>
      </c>
      <c r="F4" s="43" t="s">
        <v>73</v>
      </c>
      <c r="G4" s="533"/>
    </row>
    <row r="5" spans="1:7" ht="12.75">
      <c r="A5" s="46" t="s">
        <v>404</v>
      </c>
      <c r="B5" s="23">
        <v>215900</v>
      </c>
      <c r="C5" s="370" t="s">
        <v>441</v>
      </c>
      <c r="D5" s="23"/>
      <c r="E5" s="23">
        <v>215900</v>
      </c>
      <c r="F5" s="45">
        <f>B5-D5-E5</f>
        <v>0</v>
      </c>
      <c r="G5" s="533"/>
    </row>
    <row r="6" spans="1:7" ht="12.75">
      <c r="A6" s="46"/>
      <c r="B6" s="23"/>
      <c r="C6" s="370"/>
      <c r="D6" s="23"/>
      <c r="E6" s="23"/>
      <c r="F6" s="45">
        <f aca="true" t="shared" si="0" ref="F6:F15">B6-D6-E6</f>
        <v>0</v>
      </c>
      <c r="G6" s="533"/>
    </row>
    <row r="7" spans="1:7" ht="12.75">
      <c r="A7" s="46"/>
      <c r="B7" s="23"/>
      <c r="C7" s="370"/>
      <c r="D7" s="23"/>
      <c r="E7" s="23"/>
      <c r="F7" s="45">
        <f t="shared" si="0"/>
        <v>0</v>
      </c>
      <c r="G7" s="533"/>
    </row>
    <row r="8" spans="1:7" ht="12.75">
      <c r="A8" s="46"/>
      <c r="B8" s="23"/>
      <c r="C8" s="370"/>
      <c r="D8" s="23"/>
      <c r="E8" s="23"/>
      <c r="F8" s="45">
        <f t="shared" si="0"/>
        <v>0</v>
      </c>
      <c r="G8" s="533"/>
    </row>
    <row r="9" spans="1:7" ht="12.75">
      <c r="A9" s="46"/>
      <c r="B9" s="24"/>
      <c r="C9" s="370"/>
      <c r="D9" s="24"/>
      <c r="E9" s="24"/>
      <c r="F9" s="45">
        <f t="shared" si="0"/>
        <v>0</v>
      </c>
      <c r="G9" s="533"/>
    </row>
    <row r="10" spans="1:7" ht="12.75">
      <c r="A10" s="46"/>
      <c r="B10" s="24"/>
      <c r="C10" s="370"/>
      <c r="D10" s="24"/>
      <c r="E10" s="24"/>
      <c r="F10" s="45">
        <f t="shared" si="0"/>
        <v>0</v>
      </c>
      <c r="G10" s="533"/>
    </row>
    <row r="11" spans="1:7" ht="12.75">
      <c r="A11" s="46"/>
      <c r="B11" s="24"/>
      <c r="C11" s="370"/>
      <c r="D11" s="24"/>
      <c r="E11" s="24"/>
      <c r="F11" s="45">
        <f t="shared" si="0"/>
        <v>0</v>
      </c>
      <c r="G11" s="533"/>
    </row>
    <row r="12" spans="1:7" ht="12.75">
      <c r="A12" s="46"/>
      <c r="B12" s="24"/>
      <c r="C12" s="370"/>
      <c r="D12" s="24"/>
      <c r="E12" s="24"/>
      <c r="F12" s="45">
        <f t="shared" si="0"/>
        <v>0</v>
      </c>
      <c r="G12" s="533"/>
    </row>
    <row r="13" spans="1:7" ht="12.75">
      <c r="A13" s="46"/>
      <c r="B13" s="24"/>
      <c r="C13" s="370"/>
      <c r="D13" s="24"/>
      <c r="E13" s="24"/>
      <c r="F13" s="45">
        <f t="shared" si="0"/>
        <v>0</v>
      </c>
      <c r="G13" s="533"/>
    </row>
    <row r="14" spans="1:7" ht="12.75">
      <c r="A14" s="46"/>
      <c r="B14" s="24"/>
      <c r="C14" s="370"/>
      <c r="D14" s="24"/>
      <c r="E14" s="24"/>
      <c r="F14" s="45">
        <f t="shared" si="0"/>
        <v>0</v>
      </c>
      <c r="G14" s="533"/>
    </row>
    <row r="15" spans="1:7" ht="16.5" customHeight="1" thickBot="1">
      <c r="A15" s="46"/>
      <c r="B15" s="24"/>
      <c r="C15" s="371"/>
      <c r="D15" s="24"/>
      <c r="E15" s="24"/>
      <c r="F15" s="45">
        <f t="shared" si="0"/>
        <v>0</v>
      </c>
      <c r="G15" s="533"/>
    </row>
    <row r="16" spans="1:7" s="49" customFormat="1" ht="16.5" customHeight="1" thickBot="1">
      <c r="A16" s="157" t="s">
        <v>53</v>
      </c>
      <c r="B16" s="47">
        <f>SUM(B5:B15)</f>
        <v>215900</v>
      </c>
      <c r="C16" s="106"/>
      <c r="D16" s="47">
        <f>SUM(D5:D15)</f>
        <v>0</v>
      </c>
      <c r="E16" s="47">
        <f>SUM(E5:E15)</f>
        <v>215900</v>
      </c>
      <c r="F16" s="48">
        <f>SUM(F5:F15)</f>
        <v>0</v>
      </c>
      <c r="G16" s="533"/>
    </row>
    <row r="17" ht="12.75">
      <c r="G17" s="533"/>
    </row>
    <row r="18" spans="1:7" ht="27" customHeight="1">
      <c r="A18" s="532" t="s">
        <v>1</v>
      </c>
      <c r="B18" s="532"/>
      <c r="C18" s="532"/>
      <c r="D18" s="532"/>
      <c r="E18" s="532"/>
      <c r="F18" s="532"/>
      <c r="G18" s="533"/>
    </row>
    <row r="19" spans="1:7" ht="14.25" thickBot="1">
      <c r="A19" s="154"/>
      <c r="B19" s="44"/>
      <c r="C19" s="44"/>
      <c r="D19" s="44"/>
      <c r="E19" s="44"/>
      <c r="F19" s="39" t="str">
        <f>F2</f>
        <v>Forintban!</v>
      </c>
      <c r="G19" s="533"/>
    </row>
    <row r="20" spans="1:7" ht="42.75" customHeight="1" thickBot="1">
      <c r="A20" s="155" t="s">
        <v>57</v>
      </c>
      <c r="B20" s="156" t="s">
        <v>55</v>
      </c>
      <c r="C20" s="156" t="s">
        <v>56</v>
      </c>
      <c r="D20" s="156" t="str">
        <f>+D3</f>
        <v>Felhasználás   2022. XII. 31-ig</v>
      </c>
      <c r="E20" s="156" t="str">
        <f>+E3</f>
        <v>2023. évi előirányzat</v>
      </c>
      <c r="F20" s="40" t="str">
        <f>+F3</f>
        <v>2023. év utáni szükséglet</v>
      </c>
      <c r="G20" s="533"/>
    </row>
    <row r="21" spans="1:7" ht="13.5" thickBot="1">
      <c r="A21" s="41">
        <v>1</v>
      </c>
      <c r="B21" s="42">
        <v>2</v>
      </c>
      <c r="C21" s="42">
        <v>3</v>
      </c>
      <c r="D21" s="42">
        <v>4</v>
      </c>
      <c r="E21" s="42">
        <v>5</v>
      </c>
      <c r="F21" s="43" t="s">
        <v>73</v>
      </c>
      <c r="G21" s="533"/>
    </row>
    <row r="22" spans="1:7" ht="16.5" customHeight="1">
      <c r="A22" s="46"/>
      <c r="B22" s="23"/>
      <c r="C22" s="370"/>
      <c r="D22" s="23"/>
      <c r="E22" s="23"/>
      <c r="F22" s="52">
        <f>B22-D22-E22</f>
        <v>0</v>
      </c>
      <c r="G22" s="533"/>
    </row>
    <row r="23" spans="1:7" ht="16.5" customHeight="1">
      <c r="A23" s="50"/>
      <c r="B23" s="51"/>
      <c r="C23" s="372"/>
      <c r="D23" s="51"/>
      <c r="E23" s="51"/>
      <c r="F23" s="52"/>
      <c r="G23" s="533"/>
    </row>
    <row r="24" spans="1:7" ht="16.5" customHeight="1">
      <c r="A24" s="50"/>
      <c r="B24" s="51"/>
      <c r="C24" s="372"/>
      <c r="D24" s="51"/>
      <c r="E24" s="51"/>
      <c r="F24" s="52"/>
      <c r="G24" s="533"/>
    </row>
    <row r="25" spans="1:7" ht="16.5" customHeight="1">
      <c r="A25" s="50"/>
      <c r="B25" s="51"/>
      <c r="C25" s="372"/>
      <c r="D25" s="51"/>
      <c r="E25" s="51"/>
      <c r="F25" s="52"/>
      <c r="G25" s="533"/>
    </row>
    <row r="26" spans="1:7" ht="16.5" customHeight="1">
      <c r="A26" s="50"/>
      <c r="B26" s="51"/>
      <c r="C26" s="372"/>
      <c r="D26" s="51"/>
      <c r="E26" s="51"/>
      <c r="F26" s="52">
        <f>B26-D26-E26</f>
        <v>0</v>
      </c>
      <c r="G26" s="533"/>
    </row>
    <row r="27" spans="1:7" ht="16.5" customHeight="1">
      <c r="A27" s="50"/>
      <c r="B27" s="51"/>
      <c r="C27" s="372"/>
      <c r="D27" s="51"/>
      <c r="E27" s="51"/>
      <c r="F27" s="52">
        <f>B27-D27-E27</f>
        <v>0</v>
      </c>
      <c r="G27" s="533"/>
    </row>
    <row r="28" spans="1:7" ht="16.5" customHeight="1" thickBot="1">
      <c r="A28" s="53"/>
      <c r="B28" s="54"/>
      <c r="C28" s="373"/>
      <c r="D28" s="54"/>
      <c r="E28" s="54"/>
      <c r="F28" s="55">
        <f>B28-D28-E28</f>
        <v>0</v>
      </c>
      <c r="G28" s="533"/>
    </row>
    <row r="29" spans="1:7" ht="16.5" customHeight="1" thickBot="1">
      <c r="A29" s="157" t="s">
        <v>53</v>
      </c>
      <c r="B29" s="158">
        <f>SUM(B22:B28)</f>
        <v>0</v>
      </c>
      <c r="C29" s="107"/>
      <c r="D29" s="158">
        <f>SUM(D22:D28)</f>
        <v>0</v>
      </c>
      <c r="E29" s="158">
        <f>SUM(E22:E28)</f>
        <v>0</v>
      </c>
      <c r="F29" s="56">
        <f>SUM(F22:F28)</f>
        <v>0</v>
      </c>
      <c r="G29" s="533"/>
    </row>
  </sheetData>
  <sheetProtection/>
  <mergeCells count="3">
    <mergeCell ref="A1:F1"/>
    <mergeCell ref="A18:F18"/>
    <mergeCell ref="G1:G29"/>
  </mergeCells>
  <printOptions horizontalCentered="1"/>
  <pageMargins left="0.7874015748031497" right="0.7874015748031497" top="1.0236220472440944" bottom="0.984251968503937" header="0.7874015748031497" footer="0.7874015748031497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15" sqref="E15"/>
    </sheetView>
  </sheetViews>
  <sheetFormatPr defaultColWidth="9.00390625" defaultRowHeight="12.75"/>
  <cols>
    <col min="1" max="1" width="5.625" style="117" customWidth="1"/>
    <col min="2" max="2" width="35.625" style="117" customWidth="1"/>
    <col min="3" max="6" width="14.00390625" style="117" customWidth="1"/>
    <col min="7" max="16384" width="9.375" style="117" customWidth="1"/>
  </cols>
  <sheetData>
    <row r="1" spans="1:6" ht="33" customHeight="1">
      <c r="A1" s="534" t="s">
        <v>388</v>
      </c>
      <c r="B1" s="534"/>
      <c r="C1" s="534"/>
      <c r="D1" s="534"/>
      <c r="E1" s="534"/>
      <c r="F1" s="534"/>
    </row>
    <row r="2" spans="1:7" ht="15.75" customHeight="1" thickBot="1">
      <c r="A2" s="118"/>
      <c r="B2" s="118"/>
      <c r="C2" s="535"/>
      <c r="D2" s="535"/>
      <c r="E2" s="542" t="str">
        <f>'3.sz.mell.'!F2</f>
        <v>Forintban!</v>
      </c>
      <c r="F2" s="542"/>
      <c r="G2" s="125"/>
    </row>
    <row r="3" spans="1:6" ht="63" customHeight="1">
      <c r="A3" s="538" t="s">
        <v>9</v>
      </c>
      <c r="B3" s="540" t="s">
        <v>134</v>
      </c>
      <c r="C3" s="540" t="s">
        <v>168</v>
      </c>
      <c r="D3" s="540"/>
      <c r="E3" s="540"/>
      <c r="F3" s="536" t="s">
        <v>165</v>
      </c>
    </row>
    <row r="4" spans="1:6" ht="15.75" thickBot="1">
      <c r="A4" s="539"/>
      <c r="B4" s="541"/>
      <c r="C4" s="120" t="str">
        <f>+CONCATENATE(LEFT('1.1.sz.mell.'!C3,4)+1,".")</f>
        <v>2024.</v>
      </c>
      <c r="D4" s="120" t="str">
        <f>+CONCATENATE(LEFT('1.1.sz.mell.'!C3,4)+2,".")</f>
        <v>2025.</v>
      </c>
      <c r="E4" s="120" t="str">
        <f>+CONCATENATE(LEFT('1.1.sz.mell.'!C3,4)+3,".")</f>
        <v>2026.</v>
      </c>
      <c r="F4" s="537"/>
    </row>
    <row r="5" spans="1:6" ht="15.75" thickBot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4">
        <v>6</v>
      </c>
    </row>
    <row r="6" spans="1:6" ht="15">
      <c r="A6" s="121" t="s">
        <v>11</v>
      </c>
      <c r="B6" s="132"/>
      <c r="C6" s="133"/>
      <c r="D6" s="133"/>
      <c r="E6" s="133"/>
      <c r="F6" s="128">
        <f>SUM(C6:E6)</f>
        <v>0</v>
      </c>
    </row>
    <row r="7" spans="1:6" ht="15">
      <c r="A7" s="119" t="s">
        <v>12</v>
      </c>
      <c r="B7" s="134"/>
      <c r="C7" s="135"/>
      <c r="D7" s="135"/>
      <c r="E7" s="135"/>
      <c r="F7" s="129">
        <f>SUM(C7:E7)</f>
        <v>0</v>
      </c>
    </row>
    <row r="8" spans="1:6" ht="15">
      <c r="A8" s="119" t="s">
        <v>13</v>
      </c>
      <c r="B8" s="134"/>
      <c r="C8" s="135"/>
      <c r="D8" s="135"/>
      <c r="E8" s="135"/>
      <c r="F8" s="129">
        <f>SUM(C8:E8)</f>
        <v>0</v>
      </c>
    </row>
    <row r="9" spans="1:6" ht="15">
      <c r="A9" s="119" t="s">
        <v>14</v>
      </c>
      <c r="B9" s="134"/>
      <c r="C9" s="135"/>
      <c r="D9" s="135"/>
      <c r="E9" s="135"/>
      <c r="F9" s="129">
        <f>SUM(C9:E9)</f>
        <v>0</v>
      </c>
    </row>
    <row r="10" spans="1:6" ht="15.75" thickBot="1">
      <c r="A10" s="126" t="s">
        <v>15</v>
      </c>
      <c r="B10" s="136"/>
      <c r="C10" s="137"/>
      <c r="D10" s="137"/>
      <c r="E10" s="137"/>
      <c r="F10" s="129">
        <f>SUM(C10:E10)</f>
        <v>0</v>
      </c>
    </row>
    <row r="11" spans="1:6" s="368" customFormat="1" ht="15" thickBot="1">
      <c r="A11" s="365" t="s">
        <v>16</v>
      </c>
      <c r="B11" s="127" t="s">
        <v>135</v>
      </c>
      <c r="C11" s="366">
        <f>SUM(C6:C10)</f>
        <v>0</v>
      </c>
      <c r="D11" s="366">
        <f>SUM(D6:D10)</f>
        <v>0</v>
      </c>
      <c r="E11" s="366">
        <f>SUM(E6:E10)</f>
        <v>0</v>
      </c>
      <c r="F11" s="36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...../2023. (....) társulási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view="pageLayout" zoomScaleNormal="120" workbookViewId="0" topLeftCell="A1">
      <selection activeCell="B17" sqref="B17"/>
    </sheetView>
  </sheetViews>
  <sheetFormatPr defaultColWidth="9.00390625" defaultRowHeight="12.75"/>
  <cols>
    <col min="1" max="1" width="5.625" style="117" customWidth="1"/>
    <col min="2" max="2" width="68.625" style="117" customWidth="1"/>
    <col min="3" max="3" width="19.50390625" style="117" customWidth="1"/>
    <col min="4" max="16384" width="9.375" style="117" customWidth="1"/>
  </cols>
  <sheetData>
    <row r="1" spans="1:3" ht="33" customHeight="1">
      <c r="A1" s="534" t="s">
        <v>389</v>
      </c>
      <c r="B1" s="534"/>
      <c r="C1" s="534"/>
    </row>
    <row r="2" spans="1:4" ht="15.75" customHeight="1" thickBot="1">
      <c r="A2" s="118"/>
      <c r="B2" s="118"/>
      <c r="C2" s="130" t="str">
        <f>'3.sz.mell.'!F2</f>
        <v>Forintban!</v>
      </c>
      <c r="D2" s="125"/>
    </row>
    <row r="3" spans="1:3" ht="26.25" customHeight="1" thickBot="1">
      <c r="A3" s="138" t="s">
        <v>9</v>
      </c>
      <c r="B3" s="139" t="s">
        <v>133</v>
      </c>
      <c r="C3" s="140" t="str">
        <f>+'1.1.sz.mell.'!C3</f>
        <v>2023. évi előirányzat</v>
      </c>
    </row>
    <row r="4" spans="1:3" ht="15.75" thickBot="1">
      <c r="A4" s="141">
        <v>1</v>
      </c>
      <c r="B4" s="142">
        <v>2</v>
      </c>
      <c r="C4" s="143">
        <v>3</v>
      </c>
    </row>
    <row r="5" spans="1:3" ht="24.75">
      <c r="A5" s="144" t="s">
        <v>11</v>
      </c>
      <c r="B5" s="306" t="s">
        <v>256</v>
      </c>
      <c r="C5" s="284"/>
    </row>
    <row r="6" spans="1:3" ht="15">
      <c r="A6" s="145" t="s">
        <v>12</v>
      </c>
      <c r="B6" s="306" t="s">
        <v>257</v>
      </c>
      <c r="C6" s="285"/>
    </row>
    <row r="7" spans="1:3" ht="24.75">
      <c r="A7" s="145" t="s">
        <v>13</v>
      </c>
      <c r="B7" s="307" t="s">
        <v>167</v>
      </c>
      <c r="C7" s="285"/>
    </row>
    <row r="8" spans="1:3" ht="15">
      <c r="A8" s="146" t="s">
        <v>14</v>
      </c>
      <c r="B8" s="307" t="s">
        <v>166</v>
      </c>
      <c r="C8" s="286"/>
    </row>
    <row r="9" spans="1:3" ht="15.75" thickBot="1">
      <c r="A9" s="145" t="s">
        <v>15</v>
      </c>
      <c r="B9" s="394" t="s">
        <v>276</v>
      </c>
      <c r="C9" s="285"/>
    </row>
    <row r="10" spans="1:3" ht="15.75" thickBot="1">
      <c r="A10" s="543" t="s">
        <v>136</v>
      </c>
      <c r="B10" s="544"/>
      <c r="C10" s="147">
        <f>SUM(C5:C9)</f>
        <v>0</v>
      </c>
    </row>
    <row r="11" spans="1:3" ht="23.25" customHeight="1">
      <c r="A11" s="545" t="s">
        <v>144</v>
      </c>
      <c r="B11" s="545"/>
      <c r="C11" s="545"/>
    </row>
  </sheetData>
  <sheetProtection/>
  <mergeCells count="3">
    <mergeCell ref="A1:C1"/>
    <mergeCell ref="A10:B10"/>
    <mergeCell ref="A11:C1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...../2023. (....) társulási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6" sqref="B16"/>
    </sheetView>
  </sheetViews>
  <sheetFormatPr defaultColWidth="9.00390625" defaultRowHeight="12.75"/>
  <cols>
    <col min="1" max="1" width="5.625" style="117" customWidth="1"/>
    <col min="2" max="2" width="66.875" style="117" customWidth="1"/>
    <col min="3" max="3" width="27.00390625" style="117" customWidth="1"/>
    <col min="4" max="16384" width="9.375" style="117" customWidth="1"/>
  </cols>
  <sheetData>
    <row r="1" spans="1:3" ht="33" customHeight="1">
      <c r="A1" s="534" t="str">
        <f>+CONCATENATE("ESZGY Társulás ",LEFT('1.1.sz.mell.'!C3,4),".  évi adósságot keletkeztető fejlesztési céljai")</f>
        <v>ESZGY Társulás 2023.  évi adósságot keletkeztető fejlesztési céljai</v>
      </c>
      <c r="B1" s="534"/>
      <c r="C1" s="534"/>
    </row>
    <row r="2" spans="1:4" ht="15.75" customHeight="1" thickBot="1">
      <c r="A2" s="118"/>
      <c r="B2" s="118"/>
      <c r="C2" s="130" t="str">
        <f>'5. sz.mell.'!C2</f>
        <v>Forintban!</v>
      </c>
      <c r="D2" s="125"/>
    </row>
    <row r="3" spans="1:3" ht="26.25" customHeight="1" thickBot="1">
      <c r="A3" s="138" t="s">
        <v>9</v>
      </c>
      <c r="B3" s="139" t="s">
        <v>137</v>
      </c>
      <c r="C3" s="140" t="s">
        <v>143</v>
      </c>
    </row>
    <row r="4" spans="1:3" ht="15.75" thickBot="1">
      <c r="A4" s="141">
        <v>1</v>
      </c>
      <c r="B4" s="142">
        <v>2</v>
      </c>
      <c r="C4" s="143">
        <v>3</v>
      </c>
    </row>
    <row r="5" spans="1:3" ht="15">
      <c r="A5" s="144" t="s">
        <v>11</v>
      </c>
      <c r="B5" s="151"/>
      <c r="C5" s="148"/>
    </row>
    <row r="6" spans="1:3" ht="15">
      <c r="A6" s="145" t="s">
        <v>12</v>
      </c>
      <c r="B6" s="152"/>
      <c r="C6" s="149"/>
    </row>
    <row r="7" spans="1:3" ht="15.75" thickBot="1">
      <c r="A7" s="146" t="s">
        <v>13</v>
      </c>
      <c r="B7" s="153"/>
      <c r="C7" s="150"/>
    </row>
    <row r="8" spans="1:3" s="368" customFormat="1" ht="17.25" customHeight="1" thickBot="1">
      <c r="A8" s="369" t="s">
        <v>14</v>
      </c>
      <c r="B8" s="113" t="s">
        <v>138</v>
      </c>
      <c r="C8" s="14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...../2023. (....) társulási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38.625" style="36" customWidth="1"/>
    <col min="2" max="5" width="13.875" style="36" customWidth="1"/>
    <col min="6" max="16384" width="9.375" style="36" customWidth="1"/>
  </cols>
  <sheetData>
    <row r="1" spans="1:5" ht="12.75">
      <c r="A1" s="163"/>
      <c r="B1" s="163"/>
      <c r="C1" s="163"/>
      <c r="D1" s="163"/>
      <c r="E1" s="163"/>
    </row>
    <row r="2" spans="1:5" ht="15.75">
      <c r="A2" s="164" t="s">
        <v>103</v>
      </c>
      <c r="B2" s="555"/>
      <c r="C2" s="555"/>
      <c r="D2" s="555"/>
      <c r="E2" s="555"/>
    </row>
    <row r="3" spans="1:5" ht="14.25" thickBot="1">
      <c r="A3" s="163"/>
      <c r="B3" s="163"/>
      <c r="C3" s="163"/>
      <c r="D3" s="556" t="str">
        <f>'6.sz.mell.'!C2</f>
        <v>Forintban!</v>
      </c>
      <c r="E3" s="556"/>
    </row>
    <row r="4" spans="1:5" ht="15" customHeight="1" thickBot="1">
      <c r="A4" s="165" t="s">
        <v>96</v>
      </c>
      <c r="B4" s="166" t="str">
        <f>+CONCATENATE(LEFT('1.1.sz.mell.'!C3,4),".")</f>
        <v>2023.</v>
      </c>
      <c r="C4" s="166" t="str">
        <f>+CONCATENATE(LEFT('1.1.sz.mell.'!C3,4)+1,".")</f>
        <v>2024.</v>
      </c>
      <c r="D4" s="166" t="str">
        <f>+CONCATENATE(C4," után")</f>
        <v>2024. után</v>
      </c>
      <c r="E4" s="167" t="s">
        <v>43</v>
      </c>
    </row>
    <row r="5" spans="1:5" ht="12.75">
      <c r="A5" s="168" t="s">
        <v>97</v>
      </c>
      <c r="B5" s="75"/>
      <c r="C5" s="75"/>
      <c r="D5" s="75"/>
      <c r="E5" s="169">
        <f aca="true" t="shared" si="0" ref="E5:E11">SUM(B5:D5)</f>
        <v>0</v>
      </c>
    </row>
    <row r="6" spans="1:5" ht="12.75">
      <c r="A6" s="170" t="s">
        <v>110</v>
      </c>
      <c r="B6" s="76"/>
      <c r="C6" s="76"/>
      <c r="D6" s="76"/>
      <c r="E6" s="171">
        <f t="shared" si="0"/>
        <v>0</v>
      </c>
    </row>
    <row r="7" spans="1:5" ht="12.75">
      <c r="A7" s="172" t="s">
        <v>98</v>
      </c>
      <c r="B7" s="77"/>
      <c r="C7" s="77"/>
      <c r="D7" s="77"/>
      <c r="E7" s="173">
        <f t="shared" si="0"/>
        <v>0</v>
      </c>
    </row>
    <row r="8" spans="1:5" ht="12.75">
      <c r="A8" s="172" t="s">
        <v>112</v>
      </c>
      <c r="B8" s="77"/>
      <c r="C8" s="77"/>
      <c r="D8" s="77"/>
      <c r="E8" s="173">
        <f t="shared" si="0"/>
        <v>0</v>
      </c>
    </row>
    <row r="9" spans="1:5" ht="12.75">
      <c r="A9" s="172" t="s">
        <v>99</v>
      </c>
      <c r="B9" s="77"/>
      <c r="C9" s="77"/>
      <c r="D9" s="77"/>
      <c r="E9" s="173">
        <f t="shared" si="0"/>
        <v>0</v>
      </c>
    </row>
    <row r="10" spans="1:5" ht="12.75">
      <c r="A10" s="172" t="s">
        <v>100</v>
      </c>
      <c r="B10" s="77"/>
      <c r="C10" s="77"/>
      <c r="D10" s="77"/>
      <c r="E10" s="173">
        <f t="shared" si="0"/>
        <v>0</v>
      </c>
    </row>
    <row r="11" spans="1:5" ht="13.5" thickBot="1">
      <c r="A11" s="78"/>
      <c r="B11" s="79"/>
      <c r="C11" s="79"/>
      <c r="D11" s="79"/>
      <c r="E11" s="173">
        <f t="shared" si="0"/>
        <v>0</v>
      </c>
    </row>
    <row r="12" spans="1:5" ht="13.5" thickBot="1">
      <c r="A12" s="174" t="s">
        <v>102</v>
      </c>
      <c r="B12" s="175">
        <f>B5+SUM(B7:B11)</f>
        <v>0</v>
      </c>
      <c r="C12" s="175">
        <f>C5+SUM(C7:C11)</f>
        <v>0</v>
      </c>
      <c r="D12" s="175">
        <f>D5+SUM(D7:D11)</f>
        <v>0</v>
      </c>
      <c r="E12" s="176">
        <f>E5+SUM(E7:E11)</f>
        <v>0</v>
      </c>
    </row>
    <row r="13" spans="1:5" ht="13.5" thickBot="1">
      <c r="A13" s="38"/>
      <c r="B13" s="38"/>
      <c r="C13" s="38"/>
      <c r="D13" s="38"/>
      <c r="E13" s="38"/>
    </row>
    <row r="14" spans="1:5" ht="15" customHeight="1" thickBot="1">
      <c r="A14" s="165" t="s">
        <v>101</v>
      </c>
      <c r="B14" s="166" t="str">
        <f>+B4</f>
        <v>2023.</v>
      </c>
      <c r="C14" s="166" t="str">
        <f>+C4</f>
        <v>2024.</v>
      </c>
      <c r="D14" s="166" t="str">
        <f>+D4</f>
        <v>2024. után</v>
      </c>
      <c r="E14" s="167" t="s">
        <v>43</v>
      </c>
    </row>
    <row r="15" spans="1:5" ht="12.75">
      <c r="A15" s="168" t="s">
        <v>106</v>
      </c>
      <c r="B15" s="75"/>
      <c r="C15" s="75"/>
      <c r="D15" s="75"/>
      <c r="E15" s="169">
        <f aca="true" t="shared" si="1" ref="E15:E21">SUM(B15:D15)</f>
        <v>0</v>
      </c>
    </row>
    <row r="16" spans="1:5" ht="12.75">
      <c r="A16" s="177" t="s">
        <v>107</v>
      </c>
      <c r="B16" s="77"/>
      <c r="C16" s="77"/>
      <c r="D16" s="77"/>
      <c r="E16" s="173">
        <f t="shared" si="1"/>
        <v>0</v>
      </c>
    </row>
    <row r="17" spans="1:5" ht="12.75">
      <c r="A17" s="172" t="s">
        <v>108</v>
      </c>
      <c r="B17" s="77"/>
      <c r="C17" s="77"/>
      <c r="D17" s="77"/>
      <c r="E17" s="173">
        <f t="shared" si="1"/>
        <v>0</v>
      </c>
    </row>
    <row r="18" spans="1:5" ht="12.75">
      <c r="A18" s="172" t="s">
        <v>109</v>
      </c>
      <c r="B18" s="77"/>
      <c r="C18" s="77"/>
      <c r="D18" s="77"/>
      <c r="E18" s="173">
        <f t="shared" si="1"/>
        <v>0</v>
      </c>
    </row>
    <row r="19" spans="1:5" ht="12.75">
      <c r="A19" s="80"/>
      <c r="B19" s="77"/>
      <c r="C19" s="77"/>
      <c r="D19" s="77"/>
      <c r="E19" s="173">
        <f t="shared" si="1"/>
        <v>0</v>
      </c>
    </row>
    <row r="20" spans="1:5" ht="12.75">
      <c r="A20" s="80"/>
      <c r="B20" s="77"/>
      <c r="C20" s="77"/>
      <c r="D20" s="77"/>
      <c r="E20" s="173">
        <f t="shared" si="1"/>
        <v>0</v>
      </c>
    </row>
    <row r="21" spans="1:5" ht="13.5" thickBot="1">
      <c r="A21" s="78"/>
      <c r="B21" s="79"/>
      <c r="C21" s="79"/>
      <c r="D21" s="79"/>
      <c r="E21" s="173">
        <f t="shared" si="1"/>
        <v>0</v>
      </c>
    </row>
    <row r="22" spans="1:5" ht="13.5" thickBot="1">
      <c r="A22" s="174" t="s">
        <v>44</v>
      </c>
      <c r="B22" s="175">
        <f>SUM(B15:B21)</f>
        <v>0</v>
      </c>
      <c r="C22" s="175">
        <f>SUM(C15:C21)</f>
        <v>0</v>
      </c>
      <c r="D22" s="175">
        <f>SUM(D15:D21)</f>
        <v>0</v>
      </c>
      <c r="E22" s="176">
        <f>SUM(E15:E21)</f>
        <v>0</v>
      </c>
    </row>
    <row r="23" spans="1:5" ht="12.75">
      <c r="A23" s="163"/>
      <c r="B23" s="163"/>
      <c r="C23" s="163"/>
      <c r="D23" s="163"/>
      <c r="E23" s="163"/>
    </row>
    <row r="24" spans="1:5" ht="12.75">
      <c r="A24" s="163"/>
      <c r="B24" s="163"/>
      <c r="C24" s="163"/>
      <c r="D24" s="163"/>
      <c r="E24" s="163"/>
    </row>
    <row r="25" spans="1:5" ht="15.75">
      <c r="A25" s="164" t="s">
        <v>103</v>
      </c>
      <c r="B25" s="555"/>
      <c r="C25" s="555"/>
      <c r="D25" s="555"/>
      <c r="E25" s="555"/>
    </row>
    <row r="26" spans="1:5" ht="14.25" thickBot="1">
      <c r="A26" s="163"/>
      <c r="B26" s="163"/>
      <c r="C26" s="163"/>
      <c r="D26" s="556" t="str">
        <f>D3</f>
        <v>Forintban!</v>
      </c>
      <c r="E26" s="556"/>
    </row>
    <row r="27" spans="1:5" ht="13.5" thickBot="1">
      <c r="A27" s="165" t="s">
        <v>96</v>
      </c>
      <c r="B27" s="166" t="str">
        <f>+B14</f>
        <v>2023.</v>
      </c>
      <c r="C27" s="166" t="str">
        <f>+C14</f>
        <v>2024.</v>
      </c>
      <c r="D27" s="166" t="str">
        <f>+D14</f>
        <v>2024. után</v>
      </c>
      <c r="E27" s="167" t="s">
        <v>43</v>
      </c>
    </row>
    <row r="28" spans="1:5" ht="12.75">
      <c r="A28" s="168" t="s">
        <v>97</v>
      </c>
      <c r="B28" s="75"/>
      <c r="C28" s="75"/>
      <c r="D28" s="75"/>
      <c r="E28" s="169">
        <f aca="true" t="shared" si="2" ref="E28:E34">SUM(B28:D28)</f>
        <v>0</v>
      </c>
    </row>
    <row r="29" spans="1:5" ht="12.75">
      <c r="A29" s="170" t="s">
        <v>110</v>
      </c>
      <c r="B29" s="76"/>
      <c r="C29" s="76"/>
      <c r="D29" s="76"/>
      <c r="E29" s="171">
        <f t="shared" si="2"/>
        <v>0</v>
      </c>
    </row>
    <row r="30" spans="1:5" ht="12.75">
      <c r="A30" s="172" t="s">
        <v>98</v>
      </c>
      <c r="B30" s="77"/>
      <c r="C30" s="77"/>
      <c r="D30" s="77"/>
      <c r="E30" s="173">
        <f t="shared" si="2"/>
        <v>0</v>
      </c>
    </row>
    <row r="31" spans="1:5" ht="12.75">
      <c r="A31" s="172" t="s">
        <v>112</v>
      </c>
      <c r="B31" s="77"/>
      <c r="C31" s="77"/>
      <c r="D31" s="77"/>
      <c r="E31" s="173">
        <f t="shared" si="2"/>
        <v>0</v>
      </c>
    </row>
    <row r="32" spans="1:5" ht="12.75">
      <c r="A32" s="172" t="s">
        <v>99</v>
      </c>
      <c r="B32" s="77"/>
      <c r="C32" s="77"/>
      <c r="D32" s="77"/>
      <c r="E32" s="173">
        <f t="shared" si="2"/>
        <v>0</v>
      </c>
    </row>
    <row r="33" spans="1:5" ht="12.75">
      <c r="A33" s="172" t="s">
        <v>100</v>
      </c>
      <c r="B33" s="77"/>
      <c r="C33" s="77"/>
      <c r="D33" s="77"/>
      <c r="E33" s="173">
        <f t="shared" si="2"/>
        <v>0</v>
      </c>
    </row>
    <row r="34" spans="1:5" ht="13.5" thickBot="1">
      <c r="A34" s="78"/>
      <c r="B34" s="79"/>
      <c r="C34" s="79"/>
      <c r="D34" s="79"/>
      <c r="E34" s="173">
        <f t="shared" si="2"/>
        <v>0</v>
      </c>
    </row>
    <row r="35" spans="1:5" ht="13.5" thickBot="1">
      <c r="A35" s="174" t="s">
        <v>102</v>
      </c>
      <c r="B35" s="175">
        <f>B28+SUM(B30:B34)</f>
        <v>0</v>
      </c>
      <c r="C35" s="175">
        <f>C28+SUM(C30:C34)</f>
        <v>0</v>
      </c>
      <c r="D35" s="175">
        <f>D28+SUM(D30:D34)</f>
        <v>0</v>
      </c>
      <c r="E35" s="176">
        <f>E28+SUM(E30:E34)</f>
        <v>0</v>
      </c>
    </row>
    <row r="36" spans="1:5" ht="13.5" thickBot="1">
      <c r="A36" s="38"/>
      <c r="B36" s="38"/>
      <c r="C36" s="38"/>
      <c r="D36" s="38"/>
      <c r="E36" s="38"/>
    </row>
    <row r="37" spans="1:5" ht="13.5" thickBot="1">
      <c r="A37" s="165" t="s">
        <v>101</v>
      </c>
      <c r="B37" s="166" t="str">
        <f>+B27</f>
        <v>2023.</v>
      </c>
      <c r="C37" s="166" t="str">
        <f>+C27</f>
        <v>2024.</v>
      </c>
      <c r="D37" s="166" t="str">
        <f>+D27</f>
        <v>2024. után</v>
      </c>
      <c r="E37" s="167" t="s">
        <v>43</v>
      </c>
    </row>
    <row r="38" spans="1:5" ht="12.75">
      <c r="A38" s="168" t="s">
        <v>106</v>
      </c>
      <c r="B38" s="75"/>
      <c r="C38" s="75"/>
      <c r="D38" s="75"/>
      <c r="E38" s="169">
        <f aca="true" t="shared" si="3" ref="E38:E44">SUM(B38:D38)</f>
        <v>0</v>
      </c>
    </row>
    <row r="39" spans="1:5" ht="12.75">
      <c r="A39" s="177" t="s">
        <v>107</v>
      </c>
      <c r="B39" s="77"/>
      <c r="C39" s="77"/>
      <c r="D39" s="77"/>
      <c r="E39" s="173">
        <f t="shared" si="3"/>
        <v>0</v>
      </c>
    </row>
    <row r="40" spans="1:5" ht="12.75">
      <c r="A40" s="172" t="s">
        <v>108</v>
      </c>
      <c r="B40" s="77"/>
      <c r="C40" s="77"/>
      <c r="D40" s="77"/>
      <c r="E40" s="173">
        <f t="shared" si="3"/>
        <v>0</v>
      </c>
    </row>
    <row r="41" spans="1:5" ht="12.75">
      <c r="A41" s="172" t="s">
        <v>109</v>
      </c>
      <c r="B41" s="77"/>
      <c r="C41" s="77"/>
      <c r="D41" s="77"/>
      <c r="E41" s="173">
        <f t="shared" si="3"/>
        <v>0</v>
      </c>
    </row>
    <row r="42" spans="1:5" ht="12.75">
      <c r="A42" s="80"/>
      <c r="B42" s="77"/>
      <c r="C42" s="77"/>
      <c r="D42" s="77"/>
      <c r="E42" s="173">
        <f t="shared" si="3"/>
        <v>0</v>
      </c>
    </row>
    <row r="43" spans="1:5" ht="12.75">
      <c r="A43" s="80"/>
      <c r="B43" s="77"/>
      <c r="C43" s="77"/>
      <c r="D43" s="77"/>
      <c r="E43" s="173">
        <f t="shared" si="3"/>
        <v>0</v>
      </c>
    </row>
    <row r="44" spans="1:5" ht="13.5" thickBot="1">
      <c r="A44" s="78"/>
      <c r="B44" s="79"/>
      <c r="C44" s="79"/>
      <c r="D44" s="79"/>
      <c r="E44" s="173">
        <f t="shared" si="3"/>
        <v>0</v>
      </c>
    </row>
    <row r="45" spans="1:5" ht="13.5" thickBot="1">
      <c r="A45" s="174" t="s">
        <v>44</v>
      </c>
      <c r="B45" s="175">
        <f>SUM(B38:B44)</f>
        <v>0</v>
      </c>
      <c r="C45" s="175">
        <f>SUM(C38:C44)</f>
        <v>0</v>
      </c>
      <c r="D45" s="175">
        <f>SUM(D38:D44)</f>
        <v>0</v>
      </c>
      <c r="E45" s="176">
        <f>SUM(E38:E44)</f>
        <v>0</v>
      </c>
    </row>
    <row r="46" spans="1:5" ht="12.75">
      <c r="A46" s="163"/>
      <c r="B46" s="163"/>
      <c r="C46" s="163"/>
      <c r="D46" s="163"/>
      <c r="E46" s="163"/>
    </row>
    <row r="47" spans="1:5" ht="15.75">
      <c r="A47" s="564" t="str">
        <f>+CONCATENATE("Önkormányzaton kívüli EU-s projektekhez történő hozzájárulás ",LEFT('1.1.sz.mell.'!C3,4),". évi előirányzat")</f>
        <v>Önkormányzaton kívüli EU-s projektekhez történő hozzájárulás 2023. évi előirányzat</v>
      </c>
      <c r="B47" s="564"/>
      <c r="C47" s="564"/>
      <c r="D47" s="564"/>
      <c r="E47" s="564"/>
    </row>
    <row r="48" spans="1:5" ht="13.5" thickBot="1">
      <c r="A48" s="163"/>
      <c r="B48" s="163"/>
      <c r="C48" s="163"/>
      <c r="D48" s="163"/>
      <c r="E48" s="163"/>
    </row>
    <row r="49" spans="1:8" ht="13.5" thickBot="1">
      <c r="A49" s="546" t="s">
        <v>104</v>
      </c>
      <c r="B49" s="547"/>
      <c r="C49" s="548"/>
      <c r="D49" s="567" t="s">
        <v>113</v>
      </c>
      <c r="E49" s="568"/>
      <c r="H49" s="37"/>
    </row>
    <row r="50" spans="1:5" ht="12.75">
      <c r="A50" s="549"/>
      <c r="B50" s="550"/>
      <c r="C50" s="551"/>
      <c r="D50" s="560"/>
      <c r="E50" s="561"/>
    </row>
    <row r="51" spans="1:5" ht="13.5" thickBot="1">
      <c r="A51" s="552"/>
      <c r="B51" s="553"/>
      <c r="C51" s="554"/>
      <c r="D51" s="562"/>
      <c r="E51" s="563"/>
    </row>
    <row r="52" spans="1:5" ht="13.5" thickBot="1">
      <c r="A52" s="557" t="s">
        <v>44</v>
      </c>
      <c r="B52" s="558"/>
      <c r="C52" s="559"/>
      <c r="D52" s="565">
        <f>SUM(D50:E51)</f>
        <v>0</v>
      </c>
      <c r="E52" s="566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……/2023. (….) társulási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4"/>
  <sheetViews>
    <sheetView zoomScaleSheetLayoutView="85" workbookViewId="0" topLeftCell="A10">
      <selection activeCell="C39" sqref="C39"/>
    </sheetView>
  </sheetViews>
  <sheetFormatPr defaultColWidth="9.00390625" defaultRowHeight="12.75"/>
  <cols>
    <col min="1" max="1" width="19.50390625" style="311" customWidth="1"/>
    <col min="2" max="2" width="72.00390625" style="312" customWidth="1"/>
    <col min="3" max="3" width="18.375" style="313" customWidth="1"/>
    <col min="4" max="4" width="3.125" style="200" customWidth="1"/>
    <col min="5" max="5" width="17.875" style="313" customWidth="1"/>
    <col min="6" max="16384" width="9.375" style="200" customWidth="1"/>
  </cols>
  <sheetData>
    <row r="1" spans="1:5" s="179" customFormat="1" ht="16.5" customHeight="1" thickBot="1">
      <c r="A1" s="178"/>
      <c r="B1" s="180"/>
      <c r="C1" s="407" t="str">
        <f>+CONCATENATE("8. melléklet a ……/",LEFT('1.1.sz.mell.'!C3,4),". (….) Társulási határozathoz")</f>
        <v>8. melléklet a ……/2023. (….) Társulási határozathoz</v>
      </c>
      <c r="E1" s="407" t="str">
        <f>+CONCATENATE("8. melléklet a ……/",LEFT('1.1.sz.mell.'!E3,4),". (….) Társulási határozathoz")</f>
        <v>8. melléklet a ……/. (….) Társulási határozathoz</v>
      </c>
    </row>
    <row r="2" spans="1:5" s="357" customFormat="1" ht="21" customHeight="1">
      <c r="A2" s="324" t="s">
        <v>51</v>
      </c>
      <c r="B2" s="401" t="s">
        <v>387</v>
      </c>
      <c r="C2" s="287" t="s">
        <v>45</v>
      </c>
      <c r="E2" s="287" t="s">
        <v>45</v>
      </c>
    </row>
    <row r="3" spans="1:5" s="357" customFormat="1" ht="16.5" thickBot="1">
      <c r="A3" s="181" t="s">
        <v>139</v>
      </c>
      <c r="B3" s="402"/>
      <c r="C3" s="403" t="s">
        <v>438</v>
      </c>
      <c r="E3" s="403" t="s">
        <v>408</v>
      </c>
    </row>
    <row r="4" spans="1:5" s="358" customFormat="1" ht="15.75" customHeight="1" thickBot="1">
      <c r="A4" s="182"/>
      <c r="B4" s="182"/>
      <c r="C4" s="183" t="str">
        <f>'6.sz.mell.'!C2</f>
        <v>Forintban!</v>
      </c>
      <c r="E4" s="183">
        <f>'6.sz.mell.'!E2</f>
        <v>0</v>
      </c>
    </row>
    <row r="5" spans="1:5" ht="13.5" thickBot="1">
      <c r="A5" s="325" t="s">
        <v>141</v>
      </c>
      <c r="B5" s="184" t="s">
        <v>287</v>
      </c>
      <c r="C5" s="288" t="s">
        <v>46</v>
      </c>
      <c r="E5" s="288" t="s">
        <v>46</v>
      </c>
    </row>
    <row r="6" spans="1:5" s="359" customFormat="1" ht="12.75" customHeight="1" thickBot="1">
      <c r="A6" s="159">
        <v>1</v>
      </c>
      <c r="B6" s="160">
        <v>2</v>
      </c>
      <c r="C6" s="161">
        <v>3</v>
      </c>
      <c r="E6" s="161">
        <v>3</v>
      </c>
    </row>
    <row r="7" spans="1:5" s="359" customFormat="1" ht="15.75" customHeight="1" thickBot="1">
      <c r="A7" s="186"/>
      <c r="B7" s="187" t="s">
        <v>47</v>
      </c>
      <c r="C7" s="289"/>
      <c r="E7" s="289"/>
    </row>
    <row r="8" spans="1:5" s="359" customFormat="1" ht="12" customHeight="1" thickBot="1">
      <c r="A8" s="27" t="s">
        <v>11</v>
      </c>
      <c r="B8" s="16" t="s">
        <v>234</v>
      </c>
      <c r="C8" s="230">
        <f>SUM(C9:C13)</f>
        <v>0</v>
      </c>
      <c r="E8" s="230">
        <f>SUM(E9:E13)</f>
        <v>0</v>
      </c>
    </row>
    <row r="9" spans="1:5" s="300" customFormat="1" ht="12" customHeight="1">
      <c r="A9" s="341" t="s">
        <v>80</v>
      </c>
      <c r="B9" s="332" t="s">
        <v>235</v>
      </c>
      <c r="C9" s="233"/>
      <c r="E9" s="233"/>
    </row>
    <row r="10" spans="1:5" s="360" customFormat="1" ht="12" customHeight="1">
      <c r="A10" s="342" t="s">
        <v>81</v>
      </c>
      <c r="B10" s="333" t="s">
        <v>236</v>
      </c>
      <c r="C10" s="232"/>
      <c r="E10" s="232"/>
    </row>
    <row r="11" spans="1:5" s="360" customFormat="1" ht="12" customHeight="1">
      <c r="A11" s="342" t="s">
        <v>82</v>
      </c>
      <c r="B11" s="333" t="s">
        <v>237</v>
      </c>
      <c r="C11" s="232"/>
      <c r="E11" s="232"/>
    </row>
    <row r="12" spans="1:5" s="360" customFormat="1" ht="12" customHeight="1">
      <c r="A12" s="342" t="s">
        <v>83</v>
      </c>
      <c r="B12" s="333" t="s">
        <v>238</v>
      </c>
      <c r="C12" s="232"/>
      <c r="E12" s="232"/>
    </row>
    <row r="13" spans="1:5" s="360" customFormat="1" ht="12" customHeight="1" thickBot="1">
      <c r="A13" s="342" t="s">
        <v>114</v>
      </c>
      <c r="B13" s="333" t="s">
        <v>239</v>
      </c>
      <c r="C13" s="232"/>
      <c r="E13" s="232"/>
    </row>
    <row r="14" spans="1:5" s="300" customFormat="1" ht="12" customHeight="1" thickBot="1">
      <c r="A14" s="27" t="s">
        <v>12</v>
      </c>
      <c r="B14" s="226" t="s">
        <v>187</v>
      </c>
      <c r="C14" s="362">
        <v>200676850</v>
      </c>
      <c r="E14" s="362">
        <v>149573785</v>
      </c>
    </row>
    <row r="15" spans="1:5" s="360" customFormat="1" ht="12" customHeight="1" thickBot="1">
      <c r="A15" s="27" t="s">
        <v>13</v>
      </c>
      <c r="B15" s="16" t="s">
        <v>199</v>
      </c>
      <c r="C15" s="362">
        <v>215900</v>
      </c>
      <c r="E15" s="362">
        <v>1901000</v>
      </c>
    </row>
    <row r="16" spans="1:5" s="360" customFormat="1" ht="12" customHeight="1" thickBot="1">
      <c r="A16" s="27" t="s">
        <v>14</v>
      </c>
      <c r="B16" s="16" t="s">
        <v>233</v>
      </c>
      <c r="C16" s="362"/>
      <c r="E16" s="362">
        <v>1976000</v>
      </c>
    </row>
    <row r="17" spans="1:5" s="360" customFormat="1" ht="12" customHeight="1" thickBot="1">
      <c r="A17" s="27" t="s">
        <v>15</v>
      </c>
      <c r="B17" s="16" t="s">
        <v>5</v>
      </c>
      <c r="C17" s="362"/>
      <c r="E17" s="362"/>
    </row>
    <row r="18" spans="1:5" s="360" customFormat="1" ht="12" customHeight="1" thickBot="1">
      <c r="A18" s="27" t="s">
        <v>16</v>
      </c>
      <c r="B18" s="16" t="s">
        <v>188</v>
      </c>
      <c r="C18" s="362"/>
      <c r="E18" s="362"/>
    </row>
    <row r="19" spans="1:5" s="360" customFormat="1" ht="12" customHeight="1" thickBot="1">
      <c r="A19" s="27" t="s">
        <v>17</v>
      </c>
      <c r="B19" s="226" t="s">
        <v>222</v>
      </c>
      <c r="C19" s="362"/>
      <c r="E19" s="362"/>
    </row>
    <row r="20" spans="1:5" s="360" customFormat="1" ht="12" customHeight="1" thickBot="1">
      <c r="A20" s="27" t="s">
        <v>18</v>
      </c>
      <c r="B20" s="16" t="s">
        <v>258</v>
      </c>
      <c r="C20" s="236">
        <f>+C8+C14+C15+C16+C17+C18+C19</f>
        <v>200892750</v>
      </c>
      <c r="E20" s="236">
        <f>+E8+E14+E15+E16+E17+E18+E19</f>
        <v>153450785</v>
      </c>
    </row>
    <row r="21" spans="1:5" s="360" customFormat="1" ht="12" customHeight="1" thickBot="1">
      <c r="A21" s="343" t="s">
        <v>19</v>
      </c>
      <c r="B21" s="226" t="s">
        <v>242</v>
      </c>
      <c r="C21" s="230">
        <f>SUM(C22:C26)</f>
        <v>16752547</v>
      </c>
      <c r="E21" s="230">
        <f>SUM(E22:E26)</f>
        <v>21960132</v>
      </c>
    </row>
    <row r="22" spans="1:5" s="360" customFormat="1" ht="12" customHeight="1">
      <c r="A22" s="342" t="s">
        <v>225</v>
      </c>
      <c r="B22" s="332" t="s">
        <v>245</v>
      </c>
      <c r="C22" s="235"/>
      <c r="E22" s="235"/>
    </row>
    <row r="23" spans="1:5" s="360" customFormat="1" ht="12" customHeight="1">
      <c r="A23" s="342" t="s">
        <v>226</v>
      </c>
      <c r="B23" s="333" t="s">
        <v>246</v>
      </c>
      <c r="C23" s="235"/>
      <c r="E23" s="235"/>
    </row>
    <row r="24" spans="1:5" s="360" customFormat="1" ht="12" customHeight="1">
      <c r="A24" s="342" t="s">
        <v>227</v>
      </c>
      <c r="B24" s="333" t="s">
        <v>247</v>
      </c>
      <c r="C24" s="235">
        <v>16752547</v>
      </c>
      <c r="E24" s="235">
        <v>21960132</v>
      </c>
    </row>
    <row r="25" spans="1:5" s="360" customFormat="1" ht="12" customHeight="1">
      <c r="A25" s="342" t="s">
        <v>243</v>
      </c>
      <c r="B25" s="333" t="s">
        <v>248</v>
      </c>
      <c r="C25" s="235"/>
      <c r="E25" s="235"/>
    </row>
    <row r="26" spans="1:5" s="300" customFormat="1" ht="12" customHeight="1" thickBot="1">
      <c r="A26" s="342" t="s">
        <v>244</v>
      </c>
      <c r="B26" s="334" t="s">
        <v>184</v>
      </c>
      <c r="C26" s="235"/>
      <c r="E26" s="235"/>
    </row>
    <row r="27" spans="1:5" s="300" customFormat="1" ht="12" customHeight="1" thickBot="1">
      <c r="A27" s="343" t="s">
        <v>20</v>
      </c>
      <c r="B27" s="226" t="s">
        <v>185</v>
      </c>
      <c r="C27" s="362"/>
      <c r="E27" s="362"/>
    </row>
    <row r="28" spans="1:5" s="300" customFormat="1" ht="12" customHeight="1" thickBot="1">
      <c r="A28" s="343" t="s">
        <v>21</v>
      </c>
      <c r="B28" s="335" t="s">
        <v>259</v>
      </c>
      <c r="C28" s="236">
        <f>+C21+C27</f>
        <v>16752547</v>
      </c>
      <c r="E28" s="236">
        <f>+E21+E27</f>
        <v>21960132</v>
      </c>
    </row>
    <row r="29" spans="1:5" s="300" customFormat="1" ht="12" customHeight="1" thickBot="1">
      <c r="A29" s="344" t="s">
        <v>22</v>
      </c>
      <c r="B29" s="336" t="s">
        <v>260</v>
      </c>
      <c r="C29" s="236">
        <f>+C20+C28</f>
        <v>217645297</v>
      </c>
      <c r="E29" s="236">
        <f>+E20+E28</f>
        <v>175410917</v>
      </c>
    </row>
    <row r="30" spans="1:5" s="360" customFormat="1" ht="15" customHeight="1">
      <c r="A30" s="192"/>
      <c r="B30" s="193"/>
      <c r="C30" s="294"/>
      <c r="E30" s="294"/>
    </row>
    <row r="31" spans="1:5" ht="13.5" thickBot="1">
      <c r="A31" s="345"/>
      <c r="B31" s="195"/>
      <c r="C31" s="295"/>
      <c r="E31" s="295"/>
    </row>
    <row r="32" spans="1:5" s="359" customFormat="1" ht="16.5" customHeight="1" thickBot="1">
      <c r="A32" s="196"/>
      <c r="B32" s="197" t="s">
        <v>48</v>
      </c>
      <c r="C32" s="296"/>
      <c r="E32" s="296"/>
    </row>
    <row r="33" spans="1:5" s="361" customFormat="1" ht="12" customHeight="1" thickBot="1">
      <c r="A33" s="326" t="s">
        <v>11</v>
      </c>
      <c r="B33" s="26" t="s">
        <v>267</v>
      </c>
      <c r="C33" s="229">
        <f>SUM(C34:C39)</f>
        <v>23902663</v>
      </c>
      <c r="E33" s="229">
        <f>SUM(E34:E39)</f>
        <v>27705354</v>
      </c>
    </row>
    <row r="34" spans="1:5" ht="12" customHeight="1">
      <c r="A34" s="346" t="s">
        <v>80</v>
      </c>
      <c r="B34" s="7" t="s">
        <v>41</v>
      </c>
      <c r="C34" s="231"/>
      <c r="E34" s="231"/>
    </row>
    <row r="35" spans="1:5" ht="12" customHeight="1">
      <c r="A35" s="342" t="s">
        <v>81</v>
      </c>
      <c r="B35" s="5" t="s">
        <v>124</v>
      </c>
      <c r="C35" s="232"/>
      <c r="E35" s="232"/>
    </row>
    <row r="36" spans="1:5" ht="12" customHeight="1">
      <c r="A36" s="342" t="s">
        <v>82</v>
      </c>
      <c r="B36" s="5" t="s">
        <v>105</v>
      </c>
      <c r="C36" s="234">
        <v>219902</v>
      </c>
      <c r="E36" s="234">
        <v>120000</v>
      </c>
    </row>
    <row r="37" spans="1:5" ht="12" customHeight="1">
      <c r="A37" s="342" t="s">
        <v>83</v>
      </c>
      <c r="B37" s="8" t="s">
        <v>125</v>
      </c>
      <c r="C37" s="234"/>
      <c r="E37" s="234"/>
    </row>
    <row r="38" spans="1:5" ht="12" customHeight="1">
      <c r="A38" s="342" t="s">
        <v>114</v>
      </c>
      <c r="B38" s="5" t="s">
        <v>126</v>
      </c>
      <c r="C38" s="234">
        <v>6930214</v>
      </c>
      <c r="E38" s="234">
        <v>5625222</v>
      </c>
    </row>
    <row r="39" spans="1:5" ht="12" customHeight="1">
      <c r="A39" s="342" t="s">
        <v>84</v>
      </c>
      <c r="B39" s="5" t="s">
        <v>42</v>
      </c>
      <c r="C39" s="234">
        <v>16752547</v>
      </c>
      <c r="E39" s="234">
        <v>21960132</v>
      </c>
    </row>
    <row r="40" spans="1:5" ht="12" customHeight="1">
      <c r="A40" s="342" t="s">
        <v>85</v>
      </c>
      <c r="B40" s="5" t="s">
        <v>268</v>
      </c>
      <c r="C40" s="234"/>
      <c r="E40" s="234"/>
    </row>
    <row r="41" spans="1:5" ht="12" customHeight="1" thickBot="1">
      <c r="A41" s="342" t="s">
        <v>93</v>
      </c>
      <c r="B41" s="14" t="s">
        <v>269</v>
      </c>
      <c r="C41" s="234">
        <v>16752547</v>
      </c>
      <c r="E41" s="234">
        <v>21960132</v>
      </c>
    </row>
    <row r="42" spans="1:5" ht="12" customHeight="1" thickBot="1">
      <c r="A42" s="27" t="s">
        <v>12</v>
      </c>
      <c r="B42" s="25" t="s">
        <v>251</v>
      </c>
      <c r="C42" s="230">
        <f>+C43+C44+C45</f>
        <v>0</v>
      </c>
      <c r="E42" s="230">
        <f>+E43+E44+E45</f>
        <v>0</v>
      </c>
    </row>
    <row r="43" spans="1:5" ht="12" customHeight="1">
      <c r="A43" s="341" t="s">
        <v>86</v>
      </c>
      <c r="B43" s="5" t="s">
        <v>147</v>
      </c>
      <c r="C43" s="233"/>
      <c r="E43" s="233"/>
    </row>
    <row r="44" spans="1:5" ht="12" customHeight="1">
      <c r="A44" s="341" t="s">
        <v>87</v>
      </c>
      <c r="B44" s="9" t="s">
        <v>127</v>
      </c>
      <c r="C44" s="232"/>
      <c r="E44" s="232"/>
    </row>
    <row r="45" spans="1:5" ht="12" customHeight="1" thickBot="1">
      <c r="A45" s="341" t="s">
        <v>88</v>
      </c>
      <c r="B45" s="228" t="s">
        <v>148</v>
      </c>
      <c r="C45" s="204"/>
      <c r="E45" s="204"/>
    </row>
    <row r="46" spans="1:5" ht="12" customHeight="1" thickBot="1">
      <c r="A46" s="27" t="s">
        <v>13</v>
      </c>
      <c r="B46" s="111" t="s">
        <v>270</v>
      </c>
      <c r="C46" s="230">
        <f>+C33+C42</f>
        <v>23902663</v>
      </c>
      <c r="E46" s="230">
        <f>+E33+E42</f>
        <v>27705354</v>
      </c>
    </row>
    <row r="47" spans="1:5" ht="12" customHeight="1" thickBot="1">
      <c r="A47" s="27" t="s">
        <v>14</v>
      </c>
      <c r="B47" s="111" t="s">
        <v>277</v>
      </c>
      <c r="C47" s="230">
        <f>+C48+C49+C50</f>
        <v>193742634</v>
      </c>
      <c r="E47" s="230">
        <f>+E48+E49+E50</f>
        <v>147705563</v>
      </c>
    </row>
    <row r="48" spans="1:5" s="361" customFormat="1" ht="12" customHeight="1">
      <c r="A48" s="341" t="s">
        <v>170</v>
      </c>
      <c r="B48" s="6" t="s">
        <v>252</v>
      </c>
      <c r="C48" s="204"/>
      <c r="E48" s="204"/>
    </row>
    <row r="49" spans="1:5" ht="12" customHeight="1">
      <c r="A49" s="341" t="s">
        <v>171</v>
      </c>
      <c r="B49" s="6" t="s">
        <v>253</v>
      </c>
      <c r="C49" s="204"/>
      <c r="E49" s="204"/>
    </row>
    <row r="50" spans="1:5" ht="12" customHeight="1" thickBot="1">
      <c r="A50" s="347" t="s">
        <v>172</v>
      </c>
      <c r="B50" s="4" t="s">
        <v>261</v>
      </c>
      <c r="C50" s="206">
        <v>193742634</v>
      </c>
      <c r="E50" s="206">
        <v>147705563</v>
      </c>
    </row>
    <row r="51" spans="1:5" ht="15" customHeight="1" thickBot="1">
      <c r="A51" s="190" t="s">
        <v>15</v>
      </c>
      <c r="B51" s="386" t="s">
        <v>275</v>
      </c>
      <c r="C51" s="338">
        <f>+C46+C47</f>
        <v>217645297</v>
      </c>
      <c r="E51" s="338">
        <f>+E46+E47</f>
        <v>175410917</v>
      </c>
    </row>
    <row r="52" spans="1:5" ht="13.5" thickBot="1">
      <c r="A52" s="308"/>
      <c r="B52" s="309"/>
      <c r="C52" s="310"/>
      <c r="E52" s="310"/>
    </row>
    <row r="53" spans="1:5" ht="15" customHeight="1" thickBot="1">
      <c r="A53" s="201" t="s">
        <v>278</v>
      </c>
      <c r="B53" s="202"/>
      <c r="C53" s="109"/>
      <c r="E53" s="109"/>
    </row>
    <row r="54" spans="1:5" ht="14.25" customHeight="1" thickBot="1">
      <c r="A54" s="201" t="s">
        <v>142</v>
      </c>
      <c r="B54" s="202"/>
      <c r="C54" s="109"/>
      <c r="E54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Pénzügy8</cp:lastModifiedBy>
  <cp:lastPrinted>2023-02-01T09:47:03Z</cp:lastPrinted>
  <dcterms:created xsi:type="dcterms:W3CDTF">1999-10-30T10:30:45Z</dcterms:created>
  <dcterms:modified xsi:type="dcterms:W3CDTF">2023-02-01T09:47:19Z</dcterms:modified>
  <cp:category/>
  <cp:version/>
  <cp:contentType/>
  <cp:contentStatus/>
</cp:coreProperties>
</file>