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455" tabRatio="727" firstSheet="6" activeTab="10"/>
  </bookViews>
  <sheets>
    <sheet name="1.1.sz.mell." sheetId="1" r:id="rId1"/>
    <sheet name="2.1.sz.mell  " sheetId="2" r:id="rId2"/>
    <sheet name="2.2.sz.mell  " sheetId="3" r:id="rId3"/>
    <sheet name="3.sz.mell." sheetId="4" r:id="rId4"/>
    <sheet name="4.sz.mell.  " sheetId="5" r:id="rId5"/>
    <sheet name="5. sz.mell." sheetId="6" r:id="rId6"/>
    <sheet name="6.sz.mell." sheetId="7" r:id="rId7"/>
    <sheet name="7. sz. mell. " sheetId="8" r:id="rId8"/>
    <sheet name="8. sz. mell" sheetId="9" r:id="rId9"/>
    <sheet name="9. sz. mell" sheetId="10" r:id="rId10"/>
    <sheet name="1. sz tájékoztató t." sheetId="11" r:id="rId11"/>
    <sheet name="2. sz tájékoztató t" sheetId="12" r:id="rId12"/>
    <sheet name="3.sz tájékoztató t." sheetId="13" r:id="rId13"/>
    <sheet name="4. sz tájékoztató t." sheetId="14" r:id="rId14"/>
    <sheet name="5. sz tájékoztató" sheetId="15" r:id="rId15"/>
    <sheet name="6.sz tájékoztató" sheetId="16" r:id="rId16"/>
    <sheet name="7.sz tájékoztató" sheetId="17" r:id="rId17"/>
    <sheet name="8. sz. tájékoztató" sheetId="18" r:id="rId18"/>
  </sheets>
  <definedNames>
    <definedName name="_xlfn.IFERROR" hidden="1">#NAME?</definedName>
    <definedName name="_xlnm.Print_Titles" localSheetId="13">'4. sz tájékoztató t.'!$1:$3</definedName>
    <definedName name="_xlnm.Print_Titles" localSheetId="8">'8. sz. mell'!$1:$6</definedName>
    <definedName name="_xlnm.Print_Titles" localSheetId="9">'9. sz. mell'!$1:$6</definedName>
    <definedName name="_xlnm.Print_Area" localSheetId="10">'1. sz tájékoztató t.'!$A$1:$E$49</definedName>
    <definedName name="_xlnm.Print_Area" localSheetId="0">'1.1.sz.mell.'!$A$1:$C$52</definedName>
    <definedName name="_xlnm.Print_Area" localSheetId="12">'3.sz tájékoztató t.'!$A$1:$P$27</definedName>
    <definedName name="_xlnm.Print_Area" localSheetId="3">'3.sz.mell.'!$A$1:$F$21</definedName>
    <definedName name="_xlnm.Print_Area" localSheetId="13">'4. sz tájékoztató t.'!$A$1:$D$54</definedName>
    <definedName name="_xlnm.Print_Area" localSheetId="14">'5. sz tájékoztató'!$A$1:$D$17</definedName>
    <definedName name="_xlnm.Print_Area" localSheetId="8">'8. sz. mell'!$A$1:$C$54</definedName>
    <definedName name="_xlnm.Print_Area" localSheetId="9">'9. sz. mell'!$A$1:$C$59</definedName>
  </definedNames>
  <calcPr fullCalcOnLoad="1"/>
</workbook>
</file>

<file path=xl/sharedStrings.xml><?xml version="1.0" encoding="utf-8"?>
<sst xmlns="http://schemas.openxmlformats.org/spreadsheetml/2006/main" count="949" uniqueCount="468">
  <si>
    <t>Beruházási (felhalmozási) kiadások előirányzata beruházásonként</t>
  </si>
  <si>
    <t>Felújítási kiadások előirányzata felújításonként</t>
  </si>
  <si>
    <t>Vállalkozási maradvány igénybevétele</t>
  </si>
  <si>
    <t xml:space="preserve"> - ebből EU-s forrásból tám. megvalósuló programok, projektek kiadásai</t>
  </si>
  <si>
    <t>Többéves kihatással járó döntések számszerűsítése évenkénti bontásban és összesítve célok szerint</t>
  </si>
  <si>
    <t>Felhalmozási bevételek</t>
  </si>
  <si>
    <t>Finanszírozási bevételek</t>
  </si>
  <si>
    <t>Finanszírozási kiadások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</si>
  <si>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</si>
  <si>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</si>
  <si>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</si>
  <si>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</si>
  <si>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</si>
  <si>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</si>
  <si>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</si>
  <si>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</si>
  <si>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</si>
  <si>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</si>
  <si>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</si>
  <si>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</si>
  <si>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</si>
  <si>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</si>
  <si>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</si>
  <si>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</si>
  <si>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</si>
  <si>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</si>
  <si>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</si>
  <si>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</si>
  <si>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</si>
  <si>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</si>
  <si>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</si>
  <si>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</si>
  <si>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</si>
  <si>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</si>
  <si>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</si>
  <si>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</si>
  <si>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</si>
  <si>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</si>
  <si>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</si>
  <si>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</si>
  <si>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Kiadási jogcímek</t>
  </si>
  <si>
    <t>Személyi  juttatások</t>
  </si>
  <si>
    <t>Tartalékok</t>
  </si>
  <si>
    <t>Összesen</t>
  </si>
  <si>
    <t>Összesen:</t>
  </si>
  <si>
    <t>01</t>
  </si>
  <si>
    <t>Előirányzat</t>
  </si>
  <si>
    <t>Bevételek</t>
  </si>
  <si>
    <t>Kiadások</t>
  </si>
  <si>
    <t>Egyéb fejlesztési célú kiadások</t>
  </si>
  <si>
    <t>02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</si>
  <si>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</si>
  <si>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</si>
  <si>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</si>
  <si>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</si>
  <si>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</si>
  <si>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</si>
  <si>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</si>
  <si>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Kiadás vonzata évenként</t>
  </si>
  <si>
    <t>Sor-
szám</t>
  </si>
  <si>
    <t>............................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</si>
  <si>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</si>
  <si>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</si>
  <si>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</si>
  <si>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</si>
  <si>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</si>
  <si>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</si>
  <si>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</si>
  <si>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</si>
  <si>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</si>
  <si>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</si>
  <si>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</si>
  <si>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</si>
  <si>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6=(2-4-5)</t>
  </si>
  <si>
    <t>Kötelezettség jogcíme</t>
  </si>
  <si>
    <t>Köt. váll.
 éve</t>
  </si>
  <si>
    <t>9=(4+5+6+7+8)</t>
  </si>
  <si>
    <t>5.1.</t>
  </si>
  <si>
    <t>5.2.</t>
  </si>
  <si>
    <t>5.3.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</si>
  <si>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</si>
  <si>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</si>
  <si>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</si>
  <si>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</si>
  <si>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</si>
  <si>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</si>
  <si>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</si>
  <si>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</si>
  <si>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</si>
  <si>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</si>
  <si>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Bevételek összesen:</t>
  </si>
  <si>
    <t>Kiadások összesen:</t>
  </si>
  <si>
    <t>Egyenleg</t>
  </si>
  <si>
    <t>1.8.</t>
  </si>
  <si>
    <t>1.9.</t>
  </si>
  <si>
    <t>1.10.</t>
  </si>
  <si>
    <t>Források</t>
  </si>
  <si>
    <t>Saját erő</t>
  </si>
  <si>
    <t>EU-s forrás</t>
  </si>
  <si>
    <t>Hitel</t>
  </si>
  <si>
    <t>Egyéb forrás</t>
  </si>
  <si>
    <t>Kiadások, költségek</t>
  </si>
  <si>
    <t>Források összesen:</t>
  </si>
  <si>
    <t>EU-s projekt neve, azonosítója:</t>
  </si>
  <si>
    <t>Támogatott neve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</si>
  <si>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</si>
  <si>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</si>
  <si>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</si>
  <si>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</si>
  <si>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</si>
  <si>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</si>
  <si>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Összesen (1+4+7+9+11)</t>
  </si>
  <si>
    <t>Társfinanszírozás</t>
  </si>
  <si>
    <t>Hozzájárulás  (E Ft)</t>
  </si>
  <si>
    <t>1.5.</t>
  </si>
  <si>
    <t>1. sz. táblázat</t>
  </si>
  <si>
    <t>2. sz. táblázat</t>
  </si>
  <si>
    <t>Rövid lejáratú hitelek törlesztése</t>
  </si>
  <si>
    <t>Hosszú lejáratú hitelek törlesztése</t>
  </si>
  <si>
    <t>Költségvetési hiány:</t>
  </si>
  <si>
    <t>Költségvetési többlet:</t>
  </si>
  <si>
    <t xml:space="preserve">4. </t>
  </si>
  <si>
    <t>Közhatalmi bevételek</t>
  </si>
  <si>
    <t xml:space="preserve">7. </t>
  </si>
  <si>
    <t>Munkaadókat terhelő járulékok és szociális hozzájárulási adó</t>
  </si>
  <si>
    <t>Ellátottak pénzbeli juttatásai</t>
  </si>
  <si>
    <t>Egyéb működési célú kiadások</t>
  </si>
  <si>
    <t>Felújítások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</si>
  <si>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</si>
  <si>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</si>
  <si>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</si>
  <si>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</si>
  <si>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</si>
  <si>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Bevételi jogcímek</t>
  </si>
  <si>
    <t>MEGNEVEZÉS</t>
  </si>
  <si>
    <t>ÖSSZES KÖTELEZETTSÉG</t>
  </si>
  <si>
    <t>SAJÁT BEVÉTELEK ÖSSZESEN*</t>
  </si>
  <si>
    <t>Fejlesztési cél leírása</t>
  </si>
  <si>
    <t>ADÓSSÁGOT KELETKEZTETŐ ÜGYLETEK VÁRHATÓ EGYÜTTES ÖSSZEGE</t>
  </si>
  <si>
    <t>Feladat megnevezése</t>
  </si>
  <si>
    <t>Költségvetési szerv megnevezése</t>
  </si>
  <si>
    <t>Száma</t>
  </si>
  <si>
    <t>Közfoglalkoztatottak létszáma (fő)</t>
  </si>
  <si>
    <t>Fejlesztés várható kiadása</t>
  </si>
  <si>
    <t>*Az adósságot keletkeztető ügyletekhez történő hozzájárulás részletes szabályairól szóló 353/2011. (XII.31.) Korm. Rendelet 2.§ (1) bekezdése alapján.</t>
  </si>
  <si>
    <t xml:space="preserve">   Költségvetési maradvány igénybevétele </t>
  </si>
  <si>
    <t xml:space="preserve">   Vállalkozási maradvány igénybevétele </t>
  </si>
  <si>
    <t>Beruházások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</si>
  <si>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</si>
  <si>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</si>
  <si>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</si>
  <si>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</si>
  <si>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</si>
  <si>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</si>
  <si>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</si>
  <si>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</si>
  <si>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</si>
  <si>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</si>
  <si>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</si>
  <si>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</si>
  <si>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</si>
  <si>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</si>
  <si>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</si>
  <si>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</si>
  <si>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</si>
  <si>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Összesen
(6=3+4+5)</t>
  </si>
  <si>
    <t>Bírság-, pótlék- és díjbevétel</t>
  </si>
  <si>
    <t>Tárgyi eszköz és az immateriális jószág, részvény, részesedés, vállalat értékesítéséből vagy privatizációból származó bevétel</t>
  </si>
  <si>
    <t>Évek</t>
  </si>
  <si>
    <t>Elvonások és befizetések bevételei</t>
  </si>
  <si>
    <t>4.1.</t>
  </si>
  <si>
    <t>4.2.</t>
  </si>
  <si>
    <t>4.3.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</si>
  <si>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</si>
  <si>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</si>
  <si>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</si>
  <si>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</si>
  <si>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</si>
  <si>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</si>
  <si>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</si>
  <si>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</si>
  <si>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</si>
  <si>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</si>
  <si>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Egyéb tárgyi eszközök értékesítése</t>
  </si>
  <si>
    <t>Betétek megszüntetése</t>
  </si>
  <si>
    <t>Adóssághoz nem kapcsolódó származékos ügyletek bevételei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</si>
  <si>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</si>
  <si>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</si>
  <si>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</si>
  <si>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</si>
  <si>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</si>
  <si>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</si>
  <si>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</si>
  <si>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Működési célú finanszírozási bevételek összesen (14.+19.)</t>
  </si>
  <si>
    <t>BEVÉTEL ÖSSZESEN (13.+22.)</t>
  </si>
  <si>
    <t>Likviditási célú hitelek törlesztése</t>
  </si>
  <si>
    <t>Költségvetési kiadások összesen (1.+...+12.)</t>
  </si>
  <si>
    <t>Működési célú finanszírozási kiadások összesen (14.+...+21.)</t>
  </si>
  <si>
    <t>KIADÁSOK ÖSSZESEN (13.+22.)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</si>
  <si>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</si>
  <si>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</si>
  <si>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</si>
  <si>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</si>
  <si>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</si>
  <si>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</si>
  <si>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</si>
  <si>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</si>
  <si>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</si>
  <si>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</si>
  <si>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</si>
  <si>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</si>
  <si>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>Költségvetési bevételek összesen: (1.+3.+4.+6.+…+11.)</t>
  </si>
  <si>
    <t>Költségvetési kiadások összesen: (1.+3.+5.+...+11.)</t>
  </si>
  <si>
    <t>Működési bevételek (1.1.+…+1.10.)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</si>
  <si>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</si>
  <si>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</si>
  <si>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</si>
  <si>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</si>
  <si>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</si>
  <si>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</si>
  <si>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</si>
  <si>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</si>
  <si>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</si>
  <si>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</si>
  <si>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</si>
  <si>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</si>
  <si>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</si>
  <si>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</si>
  <si>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</si>
  <si>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</si>
  <si>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Felhalmozási költségvetés kiadásai (2.1.+…+2.3.)</t>
  </si>
  <si>
    <t>KIADÁSOK ÖSSZESEN: (1.+2.)</t>
  </si>
  <si>
    <t>Felhalmozási célú támogatások ÁH-on belül</t>
  </si>
  <si>
    <t>Működési bevételek</t>
  </si>
  <si>
    <t>Önkormányzat működési támogatásai (1.1.+…+.1.5.)</t>
  </si>
  <si>
    <t>Nemzetiségi önkormányzat működésének általános támogatása</t>
  </si>
  <si>
    <t>Helyi önkormányzati támogatás</t>
  </si>
  <si>
    <t>Közművelődési tevékenység működési támogatása</t>
  </si>
  <si>
    <t>Közművelődési tevékenység intézményi kiegészítő támogatása</t>
  </si>
  <si>
    <t>Egyéb támogatás</t>
  </si>
  <si>
    <t xml:space="preserve">Működési bevételek </t>
  </si>
  <si>
    <t>KÖLTSÉGVETÉSI BEVÉTELEK ÖSSZESEN: (1+…+7)</t>
  </si>
  <si>
    <t>Finanszírozási bevételek (9.1.+…+9.5.)</t>
  </si>
  <si>
    <t>9.4.</t>
  </si>
  <si>
    <t>9.5.</t>
  </si>
  <si>
    <t>Hitel-, kölcsön felvétele államháztartáson kívülről</t>
  </si>
  <si>
    <t>Értékpapírok beváltása, értékesítése</t>
  </si>
  <si>
    <t>Előző évi költségvetési maradvány igénybevétele</t>
  </si>
  <si>
    <t>Előző évi vállalkozási maradvány igénybevétele</t>
  </si>
  <si>
    <t>FINANSZÍROZÁSI BEVÉTELEK ÖSSZESEN: (9.+10.)</t>
  </si>
  <si>
    <t>KÖLTSÉGVETÉSI ÉS FINANSZÍROZÁSI BEVÉTELEK ÖSSZESEN: (8.+11.)</t>
  </si>
  <si>
    <r>
      <t xml:space="preserve">   Felhalmozási költségvetés kiadásai </t>
    </r>
    <r>
      <rPr>
        <sz val="8"/>
        <rFont val="Times New Roman CE"/>
        <family val="0"/>
      </rPr>
      <t>(2.1.+2.2.+2.3.)</t>
    </r>
  </si>
  <si>
    <t>Működési célú finanszírozási kiadások</t>
  </si>
  <si>
    <t>Felhalmozási célú finanszírozási kiadások</t>
  </si>
  <si>
    <t>Költségvetési szervek finanszírozása</t>
  </si>
  <si>
    <t>Költségvetési bevételek összesen (1.+…+12.)</t>
  </si>
  <si>
    <t>Önkormányzati vagyon és az önkormányzatot megillető vagyoni értékű jog értékesítéséből és hasznosításából származó bevétel</t>
  </si>
  <si>
    <t>Osztalék, koncessziós díj és a hozambevétel</t>
  </si>
  <si>
    <t>KÖLTSÉGVETÉSI BEVÉTELEK ÖSSZESEN: (1.+…+7.)</t>
  </si>
  <si>
    <t>FINANSZÍROZÁSI BEVÉTELEK ÖSSZESEN: (9. +10.)</t>
  </si>
  <si>
    <t>BEVÉTELEK ÖSSZESEN: (8.+11.)</t>
  </si>
  <si>
    <t>Irányító szervi (önkormányzati) támogatás folyósítása (intézményfinanszírozás)</t>
  </si>
  <si>
    <t>Beruházás feladatonként</t>
  </si>
  <si>
    <t>Felújítás célonként</t>
  </si>
  <si>
    <t>Egyéb</t>
  </si>
  <si>
    <t>Önkormányzat működési támogatása</t>
  </si>
  <si>
    <t>Működési célú támogatás ÁH-on belül</t>
  </si>
  <si>
    <r>
      <t xml:space="preserve">   Működési költségvetés kiadásai </t>
    </r>
    <r>
      <rPr>
        <sz val="8"/>
        <rFont val="Times New Roman CE"/>
        <family val="0"/>
      </rPr>
      <t>(1.1+…+1.6.)</t>
    </r>
  </si>
  <si>
    <t>1.6.-ból - Általános tartalék</t>
  </si>
  <si>
    <t xml:space="preserve">            - Céltartalék</t>
  </si>
  <si>
    <t>KÖLTSÉGVETÉSI KIADÁSOK ÖSSZESEN (1+2)</t>
  </si>
  <si>
    <t>Finanszírozási kiadások (4.1.+…+4.4.)</t>
  </si>
  <si>
    <t>4.4.</t>
  </si>
  <si>
    <t>Központi, irányító szervi támogatás</t>
  </si>
  <si>
    <t>Adóssághoz nem kapcsolódó származékos ügyletek</t>
  </si>
  <si>
    <t>KIADÁSOK ÖSSZESEN: (3.+4.)</t>
  </si>
  <si>
    <t>Kezesség-, illetve garanciavállalással kapcsolatos megtérülés</t>
  </si>
  <si>
    <t>Finanszírozási kiadások (4.1.+4.2.+4.3.)</t>
  </si>
  <si>
    <t>Éves tervezett létszám előirányzat (fő)</t>
  </si>
  <si>
    <t xml:space="preserve"> - 2.3.-ból EU-s támogatás</t>
  </si>
  <si>
    <t>- 4.2.-ből EU-s támogatás</t>
  </si>
  <si>
    <t>Működési költségvetés kiadásai (1.1+…+1.6.)</t>
  </si>
  <si>
    <t xml:space="preserve">              - Céltartalék</t>
  </si>
  <si>
    <t>KÖLTSÉGVETÉSI KIADÁSOK ÖSSZESEN (1.+2.)</t>
  </si>
  <si>
    <t>Finanszírozási kiadások (4.1.+4.2.)</t>
  </si>
  <si>
    <t>2. tájékoztató kimutatás</t>
  </si>
  <si>
    <t>3. tájékoztató kimutatás</t>
  </si>
  <si>
    <t xml:space="preserve">Működési célú átvett pénzeszközök </t>
  </si>
  <si>
    <t xml:space="preserve">Felhalmozási célú átvett pénzeszközök </t>
  </si>
  <si>
    <t>KÖLTSÉGVETÉSI BEVÉTELEK ÖSSZESEN: (1+…+8)</t>
  </si>
  <si>
    <t xml:space="preserve">FINANSZÍROZÁSI BEVÉTELEK ÖSSZESEN: </t>
  </si>
  <si>
    <t>KÖLTSÉGVETÉSI ÉS FINANSZÍROZÁSI BEVÉTELEK ÖSSZESEN: (9+10)</t>
  </si>
  <si>
    <t xml:space="preserve">   Működési költségvetés kiadásai </t>
  </si>
  <si>
    <t xml:space="preserve">   Felhalmozási költségvetés kiadásai (2.1.+2.2.+2.3.)</t>
  </si>
  <si>
    <t>FINANSZÍROZÁSI KIADÁSOK ÖSSZESEN:</t>
  </si>
  <si>
    <t>Kiemelt előirányzat, előirányzat megnevezése</t>
  </si>
  <si>
    <t>Forintban!</t>
  </si>
  <si>
    <t>Bruttó  hiány:</t>
  </si>
  <si>
    <t>Bruttó  többlet:</t>
  </si>
  <si>
    <t>Bruttó hiány:</t>
  </si>
  <si>
    <t>Bruttó többlet:</t>
  </si>
  <si>
    <t>I. Működési célú bevételek és kiadások mérlege
(Társulás szinten)</t>
  </si>
  <si>
    <t>II. Felhalmozási célú bevételek és kiadások mérlege
(Társulás szinten)</t>
  </si>
  <si>
    <t xml:space="preserve"> Ezer forintban !</t>
  </si>
  <si>
    <t>Véglegesen átvett pénzeszköz megnevezése</t>
  </si>
  <si>
    <t>6.1</t>
  </si>
  <si>
    <t>Támogatásértékű működési bevételek (6.1.1.+…+6.1.4.)</t>
  </si>
  <si>
    <t>6.1.1</t>
  </si>
  <si>
    <t>OEP-től átvett pénzeszköz</t>
  </si>
  <si>
    <t>6.1.1.1</t>
  </si>
  <si>
    <t>6.1.4</t>
  </si>
  <si>
    <t>EU-s támogatásból származó bevétel</t>
  </si>
  <si>
    <t>6.1.3</t>
  </si>
  <si>
    <t>Elkülönített állami pénzalapoktól átvett pénzeszköz</t>
  </si>
  <si>
    <t>Egyéb kvi szervtől átvett támogatás</t>
  </si>
  <si>
    <t>6.1.4.1</t>
  </si>
  <si>
    <t>Központi (fejezettől) kvi szervtől átv. pénz.</t>
  </si>
  <si>
    <t>6.1.4.2</t>
  </si>
  <si>
    <t>Támogatás értékű bevétel önkormányzattól</t>
  </si>
  <si>
    <t>Munkaszervezet működtetésére Alsónyék</t>
  </si>
  <si>
    <t>Munkaszervezet működtetésére Pörböly</t>
  </si>
  <si>
    <t>MOB Működési hozzájárulás Bátaszék</t>
  </si>
  <si>
    <t>MOB Működési hozzájárulás Pörböly óvoda</t>
  </si>
  <si>
    <t>MOB Működési hozzájárulás Pörböly konyha</t>
  </si>
  <si>
    <t>MOB Működési hozzájárulás Alsónyék</t>
  </si>
  <si>
    <t>6.1.4.3</t>
  </si>
  <si>
    <t>Támogatás értékű bev. többcélú kistérségi társulástól</t>
  </si>
  <si>
    <t>6.1.4.4</t>
  </si>
  <si>
    <t>Előző évi költségvetési kiegészítések, visszatérülések</t>
  </si>
  <si>
    <t>6.2.</t>
  </si>
  <si>
    <t>Támogatásértékű felhalmozási bevételek (6.2.1+…+6.2.4)</t>
  </si>
  <si>
    <t>6.2.1</t>
  </si>
  <si>
    <t>6.2.2.</t>
  </si>
  <si>
    <t>EU támogatás</t>
  </si>
  <si>
    <t>6.2.3</t>
  </si>
  <si>
    <t>6.2.4</t>
  </si>
  <si>
    <t>Önkormányzatoktól átvett pénzeszköz</t>
  </si>
  <si>
    <t>Fejlesztési célra átvett pénz Alsónyék</t>
  </si>
  <si>
    <t>Fejlesztési célra átvett pénz Pörböly</t>
  </si>
  <si>
    <t>Fejlesztési célra átvett pénz Bátaszék</t>
  </si>
  <si>
    <t>6.2.5</t>
  </si>
  <si>
    <t>Egyéb kvi szervtől átvett támogatás(5.7.4.1+..+5.7.4.6.)</t>
  </si>
  <si>
    <t>6.3.</t>
  </si>
  <si>
    <t>Működési célú pénzeszköz átvétel államháztartáson kívülről</t>
  </si>
  <si>
    <t>6.4.</t>
  </si>
  <si>
    <t>Felhalmozási célú pénzeszk. átvétel államháztartáson kívülről</t>
  </si>
  <si>
    <t>IV. Véglegesen átvett pénzeszközök (6.1+ 6.2+ 6.3 + 6.4)</t>
  </si>
  <si>
    <t>Véglegesen átadott pénzeszköz megnevezése</t>
  </si>
  <si>
    <t>1.6</t>
  </si>
  <si>
    <t>Támogatásértékű működési kiadás</t>
  </si>
  <si>
    <t>Bátaszéki KÖH munkaszervezetre adott támogatás Bátaszék</t>
  </si>
  <si>
    <t>Bátaszéki KÖH munkaszervezetre adott támogatás Alsónyék</t>
  </si>
  <si>
    <t>Bátaszéki KÖH munkaszervezetre adott támogatás Pörböly</t>
  </si>
  <si>
    <t>Működési célú pénzeszközátadás államháztartáson kívülre</t>
  </si>
  <si>
    <t>2.3</t>
  </si>
  <si>
    <t>Támogatásértékű felhalmozási kiadás</t>
  </si>
  <si>
    <t>2.4</t>
  </si>
  <si>
    <t>Felhalmozási célú pénzeszközátadás államháztartáson kívülre</t>
  </si>
  <si>
    <t>Véglegesen átadott pénzeszközök (1.6+1.7+2.3+2.4)</t>
  </si>
  <si>
    <t>Mikrotérségi Óvoda és Bölcsőde Intézmény-fenntartó Társulás</t>
  </si>
  <si>
    <t>MOB Társulás adósságot keletkeztető ügyletekből és kezességvállalásokból fennálló kötelezettségei</t>
  </si>
  <si>
    <t>MOB Társulás saját bevételeinek részletezése az adósságot keletkeztető ügyletből származó tárgyévi fizetési kötelezettség megállapításához</t>
  </si>
  <si>
    <t>MOB bérekre átadott állami támogatás Bátaszék</t>
  </si>
  <si>
    <t>MOB müködtetésre átadott állami támogatás Bátaszék</t>
  </si>
  <si>
    <t>MOB óvopedagógosok kiegészító átadott állami támogatás Bátaszék</t>
  </si>
  <si>
    <t>MOB bölcsödére átadott állami támogatás Bátaszék</t>
  </si>
  <si>
    <t>MOB gyermekétkeztetés állami támogatása Bátaszék</t>
  </si>
  <si>
    <t>MOB rászoruló gyermekek szünidei gyermekétkeztetés állami támogatása Bátaszék</t>
  </si>
  <si>
    <t>MOB munkaszervezet működtetésére Bátaszék</t>
  </si>
  <si>
    <t>Társulás működési támogatásai (1.1.+…+.1.5.)</t>
  </si>
  <si>
    <t>Társulás működésének általános támogatása</t>
  </si>
  <si>
    <t>Bátaszéki Mikrotérségi Óvoda Bölcsőde és Konyha</t>
  </si>
  <si>
    <t>eltérés</t>
  </si>
  <si>
    <t>%</t>
  </si>
  <si>
    <t>Eltérés</t>
  </si>
  <si>
    <t>MOB óvopedagógosok nemzetiségi pótlék átadott állami támogatás Bátaszék</t>
  </si>
  <si>
    <t>MOB Működési hozzájárulás Alsónána Óvoda</t>
  </si>
  <si>
    <t>Munkaszervezet működtetésére Alsónána</t>
  </si>
  <si>
    <t>Bátaszéki KÖH munkaszervezetre adott támogatás Alsónána</t>
  </si>
  <si>
    <t>Fejlesztési célra átvett pénz Alsónána</t>
  </si>
  <si>
    <t>Működési célú pénzeszközátadás államháztartáson belülre</t>
  </si>
  <si>
    <t>Bátaszék</t>
  </si>
  <si>
    <t>Alsónyék</t>
  </si>
  <si>
    <t>Pörböly</t>
  </si>
  <si>
    <t>Alsónána</t>
  </si>
  <si>
    <t>Óvodaműködtetési támogatás</t>
  </si>
  <si>
    <t>Nemzetiségi pótlék</t>
  </si>
  <si>
    <t>KÖZNEVELÉSI FELADATOK TÁMOGATÁSA</t>
  </si>
  <si>
    <t>Bölcsődei dolg.finansz.elism.létszám</t>
  </si>
  <si>
    <t>Bölcsőde üzemeltetési támogatása</t>
  </si>
  <si>
    <t>BÖLCSŐDEI FELADATOK TÁMOGATÁSA</t>
  </si>
  <si>
    <t>Gyermekétkeztetés finansz.elism.dolg.létsz</t>
  </si>
  <si>
    <t>Gyermekétk.ell.bizt.önk-i int.üzem.támog.</t>
  </si>
  <si>
    <t>Rászoruló gyerm.szünidei étk.támog.</t>
  </si>
  <si>
    <t>ÉTKEZTETÉS TÁMOGATÁSA</t>
  </si>
  <si>
    <t>MINDÖSSZESEN TÁMOGATÁS</t>
  </si>
  <si>
    <t>Ft-ban</t>
  </si>
  <si>
    <t>Forintban !</t>
  </si>
  <si>
    <t>1.2.1.1</t>
  </si>
  <si>
    <t>1.2.2.1</t>
  </si>
  <si>
    <t>Pedag.átlagbéralapú támogatás</t>
  </si>
  <si>
    <t>1.2.3.1.1.1.1</t>
  </si>
  <si>
    <t>Ped.II.kategba sorolt pedagógus támog.</t>
  </si>
  <si>
    <t>1.2.4.1.1</t>
  </si>
  <si>
    <t>1.2.5.1.1</t>
  </si>
  <si>
    <t>Ped.szakk.nem rend.segítők átlbér támog.</t>
  </si>
  <si>
    <t>1.3.3.1.2</t>
  </si>
  <si>
    <t>1.3.3.2</t>
  </si>
  <si>
    <t>1.4.1.1</t>
  </si>
  <si>
    <t>1.4.1.2</t>
  </si>
  <si>
    <t>Bszék ovi</t>
  </si>
  <si>
    <t>Bölcsőde</t>
  </si>
  <si>
    <t>Bszék konyha</t>
  </si>
  <si>
    <t>BÁTASZÉK</t>
  </si>
  <si>
    <t>ALSÓNYÉK</t>
  </si>
  <si>
    <t>Pörböly ovi</t>
  </si>
  <si>
    <t>Pörböly konyha</t>
  </si>
  <si>
    <t>PÖRBÖLY</t>
  </si>
  <si>
    <t xml:space="preserve">ALSÓNÁNA </t>
  </si>
  <si>
    <t>Mindössz</t>
  </si>
  <si>
    <t>Járulékok</t>
  </si>
  <si>
    <t>Dologi kiadások</t>
  </si>
  <si>
    <t>Beruházás</t>
  </si>
  <si>
    <t>Műk.c.peszk.átadás Áhba</t>
  </si>
  <si>
    <t>Kiadások összesen</t>
  </si>
  <si>
    <t>Készletértékesítés</t>
  </si>
  <si>
    <t>Közvetített szolg.értéke</t>
  </si>
  <si>
    <t>Kiszámlázott áfa</t>
  </si>
  <si>
    <t>Áfa visszatérülés</t>
  </si>
  <si>
    <t>Ktgv-i maradvány</t>
  </si>
  <si>
    <t>Működési bevételek össz.</t>
  </si>
  <si>
    <t>Állami hozzájárulás</t>
  </si>
  <si>
    <t>Önk-i hj.</t>
  </si>
  <si>
    <t>FINANSZÍROZÁS</t>
  </si>
  <si>
    <t>Önkormányzati hozzájárulás összetevői</t>
  </si>
  <si>
    <t>Önk-i hj. Szervezetenként</t>
  </si>
  <si>
    <t xml:space="preserve">Étkeztetési hj. </t>
  </si>
  <si>
    <t>KÖH hozzájárulás</t>
  </si>
  <si>
    <t>Társulás dologi hj.</t>
  </si>
  <si>
    <t>Önkorm.önerő</t>
  </si>
  <si>
    <t>Állami támogatás össz.</t>
  </si>
  <si>
    <t>Összes hozzájárulás</t>
  </si>
  <si>
    <t>Különbözet előző évhez</t>
  </si>
  <si>
    <t>2022. évi előirányzat</t>
  </si>
  <si>
    <t>2022. év</t>
  </si>
  <si>
    <t>2db tálalókocsi Bátaszék konyha ovi tálaló</t>
  </si>
  <si>
    <t>1db 1300l-es kétajtós hűtőszekrény Bátaszék konyha</t>
  </si>
  <si>
    <t>2db 1,8*0,7*0,85 rozsdamentes asztal</t>
  </si>
  <si>
    <t>2022. évi eredeti előirányzat</t>
  </si>
  <si>
    <t>2022.évi előirányzat</t>
  </si>
  <si>
    <t>Állami hozzájárulás2022</t>
  </si>
  <si>
    <t>1.4.2</t>
  </si>
  <si>
    <t>4db futóbicikli Pörböly óvoda</t>
  </si>
  <si>
    <t>1db számítógép Pörböly konyha</t>
  </si>
  <si>
    <t>5db gyermek fektető, gurulós fektető, 2db irodai szék, 2db komód, SNI oktatáshoz fejlesztő eszközök Alsónyék óvoda</t>
  </si>
  <si>
    <t>2023.év</t>
  </si>
  <si>
    <t>2023. évi előirányzat</t>
  </si>
  <si>
    <t>2023. évi eredeti előirányzat</t>
  </si>
  <si>
    <t>2023.évi előirányzat</t>
  </si>
  <si>
    <t>2023.évi ÁLLAMI HOZZÁJÁRULÁSOK MOB</t>
  </si>
  <si>
    <t>Óvodaműködtetési támogatás üzemelt.</t>
  </si>
  <si>
    <t>1.2.1.3</t>
  </si>
  <si>
    <t>2023.évi Település szerinti hozzájárulás</t>
  </si>
  <si>
    <t>2023-2022</t>
  </si>
  <si>
    <t>Állami hozzájárulás2023</t>
  </si>
  <si>
    <t>Felhasználás   2022. XII. 31-ig</t>
  </si>
  <si>
    <t>2023. év utáni szükséglet</t>
  </si>
  <si>
    <t>6.sz.tájékoztató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</si>
</sst>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0&quot;.&quot;"/>
    <numFmt numFmtId="173" formatCode="0.0%"/>
    <numFmt numFmtId="174" formatCode="[$-40E]yyyy\.\ mmmm\ d\.\,\ dddd"/>
  </numFmts>
  <fonts count="74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Times New Roman CE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i/>
      <sz val="10"/>
      <name val="Arial"/>
      <family val="2"/>
    </font>
    <font>
      <i/>
      <sz val="9"/>
      <name val="Times New Roman CE"/>
      <family val="1"/>
    </font>
    <font>
      <sz val="11"/>
      <name val="Times New Roman"/>
      <family val="1"/>
    </font>
    <font>
      <sz val="11"/>
      <name val="Arial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10"/>
      <name val="Times New Roman CE"/>
      <family val="0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0"/>
      <color theme="1"/>
      <name val="Calibri"/>
      <family val="2"/>
    </font>
    <font>
      <b/>
      <sz val="14"/>
      <color rgb="FFFF0000"/>
      <name val="Times New Roman CE"/>
      <family val="0"/>
    </font>
  </fonts>
  <fills count="40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5" fillId="26" borderId="1" applyNumberFormat="0" applyAlignment="0" applyProtection="0"/>
    <xf numFmtId="0" fontId="56" fillId="0" borderId="0" applyNumberFormat="0" applyFill="0" applyBorder="0" applyAlignment="0" applyProtection="0"/>
    <xf numFmtId="0" fontId="57" fillId="0" borderId="2" applyNumberFormat="0" applyFill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59" fillId="0" borderId="0" applyNumberFormat="0" applyFill="0" applyBorder="0" applyAlignment="0" applyProtection="0"/>
    <xf numFmtId="0" fontId="60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0" fillId="28" borderId="7" applyNumberFormat="0" applyFont="0" applyAlignment="0" applyProtection="0"/>
    <xf numFmtId="0" fontId="64" fillId="29" borderId="0" applyNumberFormat="0" applyBorder="0" applyAlignment="0" applyProtection="0"/>
    <xf numFmtId="0" fontId="65" fillId="30" borderId="8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31" borderId="0" applyNumberFormat="0" applyBorder="0" applyAlignment="0" applyProtection="0"/>
    <xf numFmtId="0" fontId="70" fillId="32" borderId="0" applyNumberFormat="0" applyBorder="0" applyAlignment="0" applyProtection="0"/>
    <xf numFmtId="0" fontId="71" fillId="30" borderId="1" applyNumberFormat="0" applyAlignment="0" applyProtection="0"/>
    <xf numFmtId="9" fontId="0" fillId="0" borderId="0" applyFont="0" applyFill="0" applyBorder="0" applyAlignment="0" applyProtection="0"/>
  </cellStyleXfs>
  <cellXfs count="632">
    <xf numFmtId="0" fontId="0" fillId="0" borderId="0" xfId="0" applyAlignment="1">
      <alignment/>
    </xf>
    <xf numFmtId="0" fontId="5" fillId="0" borderId="0" xfId="0" applyFont="1" applyFill="1" applyAlignment="1">
      <alignment horizontal="right"/>
    </xf>
    <xf numFmtId="0" fontId="6" fillId="0" borderId="0" xfId="59" applyFont="1" applyFill="1" applyBorder="1" applyAlignment="1" applyProtection="1">
      <alignment horizontal="center" vertical="center" wrapText="1"/>
      <protection/>
    </xf>
    <xf numFmtId="0" fontId="6" fillId="0" borderId="0" xfId="59" applyFont="1" applyFill="1" applyBorder="1" applyAlignment="1" applyProtection="1">
      <alignment vertical="center" wrapText="1"/>
      <protection/>
    </xf>
    <xf numFmtId="0" fontId="16" fillId="0" borderId="10" xfId="59" applyFont="1" applyFill="1" applyBorder="1" applyAlignment="1" applyProtection="1">
      <alignment horizontal="left" vertical="center" wrapText="1" indent="1"/>
      <protection/>
    </xf>
    <xf numFmtId="0" fontId="16" fillId="0" borderId="11" xfId="59" applyFont="1" applyFill="1" applyBorder="1" applyAlignment="1" applyProtection="1">
      <alignment horizontal="left" vertical="center" wrapText="1" indent="1"/>
      <protection/>
    </xf>
    <xf numFmtId="0" fontId="16" fillId="0" borderId="12" xfId="59" applyFont="1" applyFill="1" applyBorder="1" applyAlignment="1" applyProtection="1">
      <alignment horizontal="left" vertical="center" wrapText="1" indent="1"/>
      <protection/>
    </xf>
    <xf numFmtId="0" fontId="16" fillId="0" borderId="13" xfId="59" applyFont="1" applyFill="1" applyBorder="1" applyAlignment="1" applyProtection="1">
      <alignment horizontal="left" vertical="center" wrapText="1" indent="1"/>
      <protection/>
    </xf>
    <xf numFmtId="0" fontId="16" fillId="0" borderId="14" xfId="59" applyFont="1" applyFill="1" applyBorder="1" applyAlignment="1" applyProtection="1">
      <alignment horizontal="left" vertical="center" wrapText="1" indent="1"/>
      <protection/>
    </xf>
    <xf numFmtId="0" fontId="16" fillId="0" borderId="15" xfId="59" applyFont="1" applyFill="1" applyBorder="1" applyAlignment="1" applyProtection="1">
      <alignment horizontal="left" vertical="center" wrapText="1" indent="1"/>
      <protection/>
    </xf>
    <xf numFmtId="49" fontId="16" fillId="0" borderId="16" xfId="59" applyNumberFormat="1" applyFont="1" applyFill="1" applyBorder="1" applyAlignment="1" applyProtection="1">
      <alignment horizontal="left" vertical="center" wrapText="1" indent="1"/>
      <protection/>
    </xf>
    <xf numFmtId="49" fontId="16" fillId="0" borderId="17" xfId="59" applyNumberFormat="1" applyFont="1" applyFill="1" applyBorder="1" applyAlignment="1" applyProtection="1">
      <alignment horizontal="left" vertical="center" wrapText="1" indent="1"/>
      <protection/>
    </xf>
    <xf numFmtId="49" fontId="16" fillId="0" borderId="18" xfId="59" applyNumberFormat="1" applyFont="1" applyFill="1" applyBorder="1" applyAlignment="1" applyProtection="1">
      <alignment horizontal="left" vertical="center" wrapText="1" indent="1"/>
      <protection/>
    </xf>
    <xf numFmtId="49" fontId="16" fillId="0" borderId="19" xfId="59" applyNumberFormat="1" applyFont="1" applyFill="1" applyBorder="1" applyAlignment="1" applyProtection="1">
      <alignment horizontal="left" vertical="center" wrapText="1" indent="1"/>
      <protection/>
    </xf>
    <xf numFmtId="0" fontId="16" fillId="0" borderId="0" xfId="59" applyFont="1" applyFill="1" applyBorder="1" applyAlignment="1" applyProtection="1">
      <alignment horizontal="left" vertical="center" wrapText="1" indent="1"/>
      <protection/>
    </xf>
    <xf numFmtId="0" fontId="14" fillId="0" borderId="20" xfId="59" applyFont="1" applyFill="1" applyBorder="1" applyAlignment="1" applyProtection="1">
      <alignment horizontal="left" vertical="center" wrapText="1" indent="1"/>
      <protection/>
    </xf>
    <xf numFmtId="0" fontId="14" fillId="0" borderId="21" xfId="59" applyFont="1" applyFill="1" applyBorder="1" applyAlignment="1" applyProtection="1">
      <alignment horizontal="left" vertical="center" wrapText="1" indent="1"/>
      <protection/>
    </xf>
    <xf numFmtId="0" fontId="14" fillId="0" borderId="22" xfId="59" applyFont="1" applyFill="1" applyBorder="1" applyAlignment="1" applyProtection="1">
      <alignment horizontal="left" vertical="center" wrapText="1" indent="1"/>
      <protection/>
    </xf>
    <xf numFmtId="0" fontId="7" fillId="0" borderId="20" xfId="59" applyFont="1" applyFill="1" applyBorder="1" applyAlignment="1" applyProtection="1">
      <alignment horizontal="center" vertical="center" wrapText="1"/>
      <protection/>
    </xf>
    <xf numFmtId="0" fontId="7" fillId="0" borderId="21" xfId="59" applyFont="1" applyFill="1" applyBorder="1" applyAlignment="1" applyProtection="1">
      <alignment horizontal="center" vertical="center" wrapText="1"/>
      <protection/>
    </xf>
    <xf numFmtId="164" fontId="16" fillId="0" borderId="23" xfId="0" applyNumberFormat="1" applyFont="1" applyFill="1" applyBorder="1" applyAlignment="1" applyProtection="1">
      <alignment vertical="center" wrapText="1"/>
      <protection locked="0"/>
    </xf>
    <xf numFmtId="164" fontId="16" fillId="0" borderId="24" xfId="0" applyNumberFormat="1" applyFont="1" applyFill="1" applyBorder="1" applyAlignment="1" applyProtection="1">
      <alignment vertical="center" wrapText="1"/>
      <protection locked="0"/>
    </xf>
    <xf numFmtId="164" fontId="16" fillId="0" borderId="25" xfId="0" applyNumberFormat="1" applyFont="1" applyFill="1" applyBorder="1" applyAlignment="1" applyProtection="1">
      <alignment vertical="center" wrapText="1"/>
      <protection locked="0"/>
    </xf>
    <xf numFmtId="164" fontId="16" fillId="0" borderId="11" xfId="0" applyNumberFormat="1" applyFont="1" applyFill="1" applyBorder="1" applyAlignment="1" applyProtection="1">
      <alignment vertical="center" wrapText="1"/>
      <protection locked="0"/>
    </xf>
    <xf numFmtId="164" fontId="16" fillId="0" borderId="15" xfId="0" applyNumberFormat="1" applyFont="1" applyFill="1" applyBorder="1" applyAlignment="1" applyProtection="1">
      <alignment vertical="center" wrapText="1"/>
      <protection locked="0"/>
    </xf>
    <xf numFmtId="0" fontId="14" fillId="0" borderId="21" xfId="59" applyFont="1" applyFill="1" applyBorder="1" applyAlignment="1" applyProtection="1">
      <alignment vertical="center" wrapText="1"/>
      <protection/>
    </xf>
    <xf numFmtId="0" fontId="14" fillId="0" borderId="26" xfId="59" applyFont="1" applyFill="1" applyBorder="1" applyAlignment="1" applyProtection="1">
      <alignment vertical="center" wrapText="1"/>
      <protection/>
    </xf>
    <xf numFmtId="0" fontId="14" fillId="0" borderId="20" xfId="59" applyFont="1" applyFill="1" applyBorder="1" applyAlignment="1" applyProtection="1">
      <alignment horizontal="center" vertical="center" wrapText="1"/>
      <protection/>
    </xf>
    <xf numFmtId="0" fontId="14" fillId="0" borderId="21" xfId="59" applyFont="1" applyFill="1" applyBorder="1" applyAlignment="1" applyProtection="1">
      <alignment horizontal="center" vertical="center" wrapText="1"/>
      <protection/>
    </xf>
    <xf numFmtId="0" fontId="14" fillId="0" borderId="27" xfId="59" applyFont="1" applyFill="1" applyBorder="1" applyAlignment="1" applyProtection="1">
      <alignment horizontal="center" vertical="center" wrapText="1"/>
      <protection/>
    </xf>
    <xf numFmtId="0" fontId="7" fillId="0" borderId="21" xfId="60" applyFont="1" applyFill="1" applyBorder="1" applyAlignment="1" applyProtection="1">
      <alignment horizontal="left" vertical="center" indent="1"/>
      <protection/>
    </xf>
    <xf numFmtId="0" fontId="7" fillId="0" borderId="27" xfId="59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164" fontId="16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applyProtection="1">
      <alignment vertical="center"/>
      <protection/>
    </xf>
    <xf numFmtId="164" fontId="5" fillId="0" borderId="0" xfId="0" applyNumberFormat="1" applyFont="1" applyFill="1" applyAlignment="1" applyProtection="1">
      <alignment horizontal="right" wrapText="1"/>
      <protection/>
    </xf>
    <xf numFmtId="164" fontId="7" fillId="0" borderId="27" xfId="0" applyNumberFormat="1" applyFont="1" applyFill="1" applyBorder="1" applyAlignment="1" applyProtection="1">
      <alignment horizontal="center" vertical="center" wrapText="1"/>
      <protection/>
    </xf>
    <xf numFmtId="164" fontId="14" fillId="0" borderId="28" xfId="0" applyNumberFormat="1" applyFont="1" applyFill="1" applyBorder="1" applyAlignment="1" applyProtection="1">
      <alignment horizontal="center" vertical="center" wrapText="1"/>
      <protection/>
    </xf>
    <xf numFmtId="164" fontId="14" fillId="0" borderId="29" xfId="0" applyNumberFormat="1" applyFont="1" applyFill="1" applyBorder="1" applyAlignment="1" applyProtection="1">
      <alignment horizontal="center" vertical="center" wrapText="1"/>
      <protection/>
    </xf>
    <xf numFmtId="164" fontId="14" fillId="0" borderId="30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16" fillId="0" borderId="23" xfId="0" applyNumberFormat="1" applyFont="1" applyFill="1" applyBorder="1" applyAlignment="1" applyProtection="1">
      <alignment vertical="center" wrapText="1"/>
      <protection/>
    </xf>
    <xf numFmtId="164" fontId="16" fillId="0" borderId="31" xfId="0" applyNumberFormat="1" applyFont="1" applyFill="1" applyBorder="1" applyAlignment="1" applyProtection="1">
      <alignment horizontal="left" vertical="center" wrapText="1" indent="1"/>
      <protection locked="0"/>
    </xf>
    <xf numFmtId="164" fontId="16" fillId="0" borderId="25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164" fontId="7" fillId="0" borderId="27" xfId="0" applyNumberFormat="1" applyFont="1" applyFill="1" applyBorder="1" applyAlignment="1" applyProtection="1">
      <alignment vertical="center" wrapText="1"/>
      <protection/>
    </xf>
    <xf numFmtId="164" fontId="16" fillId="0" borderId="32" xfId="0" applyNumberFormat="1" applyFont="1" applyFill="1" applyBorder="1" applyAlignment="1" applyProtection="1">
      <alignment vertical="center" wrapText="1"/>
      <protection/>
    </xf>
    <xf numFmtId="164" fontId="16" fillId="0" borderId="20" xfId="0" applyNumberFormat="1" applyFont="1" applyFill="1" applyBorder="1" applyAlignment="1" applyProtection="1">
      <alignment vertical="center" wrapText="1"/>
      <protection/>
    </xf>
    <xf numFmtId="164" fontId="16" fillId="0" borderId="21" xfId="0" applyNumberFormat="1" applyFont="1" applyFill="1" applyBorder="1" applyAlignment="1" applyProtection="1">
      <alignment vertical="center" wrapText="1"/>
      <protection/>
    </xf>
    <xf numFmtId="164" fontId="16" fillId="0" borderId="27" xfId="0" applyNumberFormat="1" applyFont="1" applyFill="1" applyBorder="1" applyAlignment="1" applyProtection="1">
      <alignment vertical="center" wrapText="1"/>
      <protection/>
    </xf>
    <xf numFmtId="164" fontId="16" fillId="0" borderId="33" xfId="0" applyNumberFormat="1" applyFont="1" applyFill="1" applyBorder="1" applyAlignment="1" applyProtection="1">
      <alignment horizontal="left" vertical="center" wrapText="1" indent="1"/>
      <protection locked="0"/>
    </xf>
    <xf numFmtId="164" fontId="16" fillId="0" borderId="33" xfId="0" applyNumberFormat="1" applyFont="1" applyFill="1" applyBorder="1" applyAlignment="1" applyProtection="1">
      <alignment vertical="center" wrapText="1"/>
      <protection locked="0"/>
    </xf>
    <xf numFmtId="164" fontId="16" fillId="0" borderId="17" xfId="0" applyNumberFormat="1" applyFont="1" applyFill="1" applyBorder="1" applyAlignment="1" applyProtection="1">
      <alignment vertical="center" wrapText="1"/>
      <protection locked="0"/>
    </xf>
    <xf numFmtId="164" fontId="16" fillId="0" borderId="34" xfId="0" applyNumberFormat="1" applyFont="1" applyFill="1" applyBorder="1" applyAlignment="1" applyProtection="1">
      <alignment horizontal="left" vertical="center" wrapText="1" indent="1"/>
      <protection locked="0"/>
    </xf>
    <xf numFmtId="164" fontId="16" fillId="0" borderId="34" xfId="0" applyNumberFormat="1" applyFont="1" applyFill="1" applyBorder="1" applyAlignment="1" applyProtection="1">
      <alignment vertical="center" wrapText="1"/>
      <protection locked="0"/>
    </xf>
    <xf numFmtId="164" fontId="16" fillId="0" borderId="31" xfId="0" applyNumberFormat="1" applyFont="1" applyFill="1" applyBorder="1" applyAlignment="1" applyProtection="1">
      <alignment vertical="center" wrapText="1"/>
      <protection locked="0"/>
    </xf>
    <xf numFmtId="164" fontId="16" fillId="0" borderId="35" xfId="0" applyNumberFormat="1" applyFont="1" applyFill="1" applyBorder="1" applyAlignment="1" applyProtection="1">
      <alignment horizontal="left" vertical="center" wrapText="1" indent="1"/>
      <protection locked="0"/>
    </xf>
    <xf numFmtId="164" fontId="16" fillId="0" borderId="36" xfId="0" applyNumberFormat="1" applyFont="1" applyFill="1" applyBorder="1" applyAlignment="1" applyProtection="1">
      <alignment vertical="center" wrapText="1"/>
      <protection locked="0"/>
    </xf>
    <xf numFmtId="164" fontId="16" fillId="0" borderId="16" xfId="0" applyNumberFormat="1" applyFont="1" applyFill="1" applyBorder="1" applyAlignment="1" applyProtection="1">
      <alignment vertical="center" wrapText="1"/>
      <protection locked="0"/>
    </xf>
    <xf numFmtId="164" fontId="16" fillId="0" borderId="10" xfId="0" applyNumberFormat="1" applyFont="1" applyFill="1" applyBorder="1" applyAlignment="1" applyProtection="1">
      <alignment vertical="center" wrapText="1"/>
      <protection locked="0"/>
    </xf>
    <xf numFmtId="164" fontId="16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3" fontId="16" fillId="0" borderId="13" xfId="0" applyNumberFormat="1" applyFont="1" applyFill="1" applyBorder="1" applyAlignment="1" applyProtection="1">
      <alignment vertical="center"/>
      <protection locked="0"/>
    </xf>
    <xf numFmtId="3" fontId="21" fillId="0" borderId="11" xfId="0" applyNumberFormat="1" applyFont="1" applyFill="1" applyBorder="1" applyAlignment="1" applyProtection="1">
      <alignment vertical="center"/>
      <protection locked="0"/>
    </xf>
    <xf numFmtId="3" fontId="16" fillId="0" borderId="11" xfId="0" applyNumberFormat="1" applyFont="1" applyFill="1" applyBorder="1" applyAlignment="1" applyProtection="1">
      <alignment vertical="center"/>
      <protection locked="0"/>
    </xf>
    <xf numFmtId="49" fontId="16" fillId="0" borderId="31" xfId="0" applyNumberFormat="1" applyFont="1" applyFill="1" applyBorder="1" applyAlignment="1" applyProtection="1">
      <alignment vertical="center"/>
      <protection locked="0"/>
    </xf>
    <xf numFmtId="3" fontId="16" fillId="0" borderId="15" xfId="0" applyNumberFormat="1" applyFont="1" applyFill="1" applyBorder="1" applyAlignment="1" applyProtection="1">
      <alignment vertical="center"/>
      <protection locked="0"/>
    </xf>
    <xf numFmtId="49" fontId="16" fillId="0" borderId="17" xfId="0" applyNumberFormat="1" applyFont="1" applyFill="1" applyBorder="1" applyAlignment="1" applyProtection="1">
      <alignment vertical="center"/>
      <protection locked="0"/>
    </xf>
    <xf numFmtId="0" fontId="7" fillId="0" borderId="22" xfId="60" applyFont="1" applyFill="1" applyBorder="1" applyAlignment="1" applyProtection="1">
      <alignment horizontal="center" vertical="center" wrapText="1"/>
      <protection/>
    </xf>
    <xf numFmtId="0" fontId="7" fillId="0" borderId="26" xfId="60" applyFont="1" applyFill="1" applyBorder="1" applyAlignment="1" applyProtection="1">
      <alignment horizontal="center" vertical="center"/>
      <protection/>
    </xf>
    <xf numFmtId="0" fontId="7" fillId="0" borderId="39" xfId="60" applyFont="1" applyFill="1" applyBorder="1" applyAlignment="1" applyProtection="1">
      <alignment horizontal="center" vertical="center"/>
      <protection/>
    </xf>
    <xf numFmtId="0" fontId="2" fillId="0" borderId="0" xfId="60" applyFill="1" applyProtection="1">
      <alignment/>
      <protection/>
    </xf>
    <xf numFmtId="0" fontId="16" fillId="0" borderId="20" xfId="60" applyFont="1" applyFill="1" applyBorder="1" applyAlignment="1" applyProtection="1">
      <alignment horizontal="left" vertical="center" indent="1"/>
      <protection/>
    </xf>
    <xf numFmtId="0" fontId="2" fillId="0" borderId="0" xfId="60" applyFill="1" applyAlignment="1" applyProtection="1">
      <alignment vertical="center"/>
      <protection/>
    </xf>
    <xf numFmtId="0" fontId="16" fillId="0" borderId="16" xfId="60" applyFont="1" applyFill="1" applyBorder="1" applyAlignment="1" applyProtection="1">
      <alignment horizontal="left" vertical="center" indent="1"/>
      <protection/>
    </xf>
    <xf numFmtId="164" fontId="16" fillId="0" borderId="10" xfId="60" applyNumberFormat="1" applyFont="1" applyFill="1" applyBorder="1" applyAlignment="1" applyProtection="1">
      <alignment vertical="center"/>
      <protection locked="0"/>
    </xf>
    <xf numFmtId="164" fontId="16" fillId="0" borderId="24" xfId="60" applyNumberFormat="1" applyFont="1" applyFill="1" applyBorder="1" applyAlignment="1" applyProtection="1">
      <alignment vertical="center"/>
      <protection/>
    </xf>
    <xf numFmtId="0" fontId="16" fillId="0" borderId="17" xfId="60" applyFont="1" applyFill="1" applyBorder="1" applyAlignment="1" applyProtection="1">
      <alignment horizontal="left" vertical="center" indent="1"/>
      <protection/>
    </xf>
    <xf numFmtId="164" fontId="16" fillId="0" borderId="11" xfId="60" applyNumberFormat="1" applyFont="1" applyFill="1" applyBorder="1" applyAlignment="1" applyProtection="1">
      <alignment vertical="center"/>
      <protection locked="0"/>
    </xf>
    <xf numFmtId="164" fontId="16" fillId="0" borderId="23" xfId="60" applyNumberFormat="1" applyFont="1" applyFill="1" applyBorder="1" applyAlignment="1" applyProtection="1">
      <alignment vertical="center"/>
      <protection/>
    </xf>
    <xf numFmtId="0" fontId="2" fillId="0" borderId="0" xfId="60" applyFill="1" applyAlignment="1" applyProtection="1">
      <alignment vertical="center"/>
      <protection locked="0"/>
    </xf>
    <xf numFmtId="164" fontId="16" fillId="0" borderId="12" xfId="60" applyNumberFormat="1" applyFont="1" applyFill="1" applyBorder="1" applyAlignment="1" applyProtection="1">
      <alignment vertical="center"/>
      <protection locked="0"/>
    </xf>
    <xf numFmtId="164" fontId="16" fillId="0" borderId="37" xfId="60" applyNumberFormat="1" applyFont="1" applyFill="1" applyBorder="1" applyAlignment="1" applyProtection="1">
      <alignment vertical="center"/>
      <protection/>
    </xf>
    <xf numFmtId="164" fontId="14" fillId="0" borderId="21" xfId="60" applyNumberFormat="1" applyFont="1" applyFill="1" applyBorder="1" applyAlignment="1" applyProtection="1">
      <alignment vertical="center"/>
      <protection/>
    </xf>
    <xf numFmtId="164" fontId="14" fillId="0" borderId="27" xfId="60" applyNumberFormat="1" applyFont="1" applyFill="1" applyBorder="1" applyAlignment="1" applyProtection="1">
      <alignment vertical="center"/>
      <protection/>
    </xf>
    <xf numFmtId="0" fontId="16" fillId="0" borderId="18" xfId="60" applyFont="1" applyFill="1" applyBorder="1" applyAlignment="1" applyProtection="1">
      <alignment horizontal="left" vertical="center" indent="1"/>
      <protection/>
    </xf>
    <xf numFmtId="0" fontId="14" fillId="0" borderId="20" xfId="60" applyFont="1" applyFill="1" applyBorder="1" applyAlignment="1" applyProtection="1">
      <alignment horizontal="left" vertical="center" indent="1"/>
      <protection/>
    </xf>
    <xf numFmtId="164" fontId="14" fillId="0" borderId="21" xfId="60" applyNumberFormat="1" applyFont="1" applyFill="1" applyBorder="1" applyProtection="1">
      <alignment/>
      <protection/>
    </xf>
    <xf numFmtId="164" fontId="14" fillId="0" borderId="27" xfId="60" applyNumberFormat="1" applyFont="1" applyFill="1" applyBorder="1" applyProtection="1">
      <alignment/>
      <protection/>
    </xf>
    <xf numFmtId="0" fontId="2" fillId="0" borderId="0" xfId="60" applyFill="1" applyProtection="1">
      <alignment/>
      <protection locked="0"/>
    </xf>
    <xf numFmtId="0" fontId="0" fillId="0" borderId="0" xfId="60" applyFont="1" applyFill="1" applyProtection="1">
      <alignment/>
      <protection/>
    </xf>
    <xf numFmtId="0" fontId="4" fillId="0" borderId="0" xfId="60" applyFont="1" applyFill="1" applyProtection="1">
      <alignment/>
      <protection locked="0"/>
    </xf>
    <xf numFmtId="0" fontId="6" fillId="0" borderId="0" xfId="60" applyFont="1" applyFill="1" applyProtection="1">
      <alignment/>
      <protection locked="0"/>
    </xf>
    <xf numFmtId="164" fontId="7" fillId="33" borderId="21" xfId="0" applyNumberFormat="1" applyFont="1" applyFill="1" applyBorder="1" applyAlignment="1" applyProtection="1">
      <alignment vertical="center" wrapText="1"/>
      <protection/>
    </xf>
    <xf numFmtId="164" fontId="0" fillId="33" borderId="40" xfId="0" applyNumberFormat="1" applyFont="1" applyFill="1" applyBorder="1" applyAlignment="1" applyProtection="1">
      <alignment horizontal="left" vertical="center" wrapText="1" indent="2"/>
      <protection/>
    </xf>
    <xf numFmtId="3" fontId="3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14" fillId="0" borderId="21" xfId="59" applyFont="1" applyFill="1" applyBorder="1" applyAlignment="1" applyProtection="1">
      <alignment horizontal="left" vertical="center" wrapText="1" indent="1"/>
      <protection/>
    </xf>
    <xf numFmtId="164" fontId="14" fillId="0" borderId="20" xfId="0" applyNumberFormat="1" applyFont="1" applyFill="1" applyBorder="1" applyAlignment="1" applyProtection="1">
      <alignment horizontal="left" vertical="center" wrapText="1" indent="1"/>
      <protection/>
    </xf>
    <xf numFmtId="0" fontId="14" fillId="0" borderId="21" xfId="59" applyFont="1" applyFill="1" applyBorder="1" applyAlignment="1" applyProtection="1">
      <alignment horizontal="left" vertical="center" wrapText="1"/>
      <protection/>
    </xf>
    <xf numFmtId="0" fontId="5" fillId="0" borderId="41" xfId="0" applyFont="1" applyFill="1" applyBorder="1" applyAlignment="1" applyProtection="1">
      <alignment horizontal="right"/>
      <protection/>
    </xf>
    <xf numFmtId="164" fontId="15" fillId="0" borderId="41" xfId="59" applyNumberFormat="1" applyFont="1" applyFill="1" applyBorder="1" applyAlignment="1" applyProtection="1">
      <alignment horizontal="left" vertical="center"/>
      <protection/>
    </xf>
    <xf numFmtId="0" fontId="16" fillId="0" borderId="29" xfId="59" applyFont="1" applyFill="1" applyBorder="1" applyAlignment="1" applyProtection="1">
      <alignment horizontal="left" vertical="center" wrapText="1" indent="1"/>
      <protection/>
    </xf>
    <xf numFmtId="0" fontId="1" fillId="0" borderId="0" xfId="59" applyFont="1" applyFill="1">
      <alignment/>
      <protection/>
    </xf>
    <xf numFmtId="164" fontId="4" fillId="0" borderId="0" xfId="59" applyNumberFormat="1" applyFont="1" applyFill="1" applyBorder="1" applyAlignment="1" applyProtection="1">
      <alignment horizontal="centerContinuous" vertical="center"/>
      <protection/>
    </xf>
    <xf numFmtId="0" fontId="0" fillId="0" borderId="17" xfId="59" applyFont="1" applyFill="1" applyBorder="1" applyAlignment="1">
      <alignment horizontal="center" vertical="center"/>
      <protection/>
    </xf>
    <xf numFmtId="0" fontId="3" fillId="0" borderId="15" xfId="59" applyFont="1" applyFill="1" applyBorder="1" applyAlignment="1">
      <alignment horizontal="center" vertical="center" wrapText="1"/>
      <protection/>
    </xf>
    <xf numFmtId="0" fontId="0" fillId="0" borderId="18" xfId="59" applyFont="1" applyFill="1" applyBorder="1" applyAlignment="1">
      <alignment horizontal="center" vertical="center"/>
      <protection/>
    </xf>
    <xf numFmtId="0" fontId="0" fillId="0" borderId="20" xfId="59" applyFont="1" applyFill="1" applyBorder="1" applyAlignment="1">
      <alignment horizontal="center" vertical="center"/>
      <protection/>
    </xf>
    <xf numFmtId="0" fontId="0" fillId="0" borderId="21" xfId="59" applyFont="1" applyFill="1" applyBorder="1" applyAlignment="1">
      <alignment horizontal="center" vertical="center"/>
      <protection/>
    </xf>
    <xf numFmtId="0" fontId="0" fillId="0" borderId="27" xfId="59" applyFont="1" applyFill="1" applyBorder="1" applyAlignment="1">
      <alignment horizontal="center" vertical="center"/>
      <protection/>
    </xf>
    <xf numFmtId="0" fontId="10" fillId="0" borderId="0" xfId="0" applyFont="1" applyFill="1" applyBorder="1" applyAlignment="1" applyProtection="1">
      <alignment/>
      <protection/>
    </xf>
    <xf numFmtId="0" fontId="0" fillId="0" borderId="31" xfId="59" applyFont="1" applyFill="1" applyBorder="1" applyAlignment="1">
      <alignment horizontal="center" vertical="center"/>
      <protection/>
    </xf>
    <xf numFmtId="0" fontId="3" fillId="0" borderId="21" xfId="59" applyFont="1" applyFill="1" applyBorder="1">
      <alignment/>
      <protection/>
    </xf>
    <xf numFmtId="166" fontId="0" fillId="0" borderId="37" xfId="46" applyNumberFormat="1" applyFont="1" applyFill="1" applyBorder="1" applyAlignment="1">
      <alignment/>
    </xf>
    <xf numFmtId="166" fontId="0" fillId="0" borderId="23" xfId="46" applyNumberFormat="1" applyFont="1" applyFill="1" applyBorder="1" applyAlignment="1">
      <alignment/>
    </xf>
    <xf numFmtId="0" fontId="17" fillId="0" borderId="0" xfId="0" applyFont="1" applyFill="1" applyBorder="1" applyAlignment="1" applyProtection="1">
      <alignment horizontal="right"/>
      <protection/>
    </xf>
    <xf numFmtId="0" fontId="7" fillId="0" borderId="42" xfId="59" applyFont="1" applyFill="1" applyBorder="1" applyAlignment="1" applyProtection="1">
      <alignment horizontal="center" vertical="center" wrapText="1"/>
      <protection/>
    </xf>
    <xf numFmtId="0" fontId="0" fillId="0" borderId="12" xfId="59" applyFont="1" applyFill="1" applyBorder="1" applyProtection="1">
      <alignment/>
      <protection locked="0"/>
    </xf>
    <xf numFmtId="166" fontId="0" fillId="0" borderId="12" xfId="46" applyNumberFormat="1" applyFont="1" applyFill="1" applyBorder="1" applyAlignment="1" applyProtection="1">
      <alignment/>
      <protection locked="0"/>
    </xf>
    <xf numFmtId="0" fontId="0" fillId="0" borderId="11" xfId="59" applyFont="1" applyFill="1" applyBorder="1" applyProtection="1">
      <alignment/>
      <protection locked="0"/>
    </xf>
    <xf numFmtId="166" fontId="0" fillId="0" borderId="11" xfId="46" applyNumberFormat="1" applyFont="1" applyFill="1" applyBorder="1" applyAlignment="1" applyProtection="1">
      <alignment/>
      <protection locked="0"/>
    </xf>
    <xf numFmtId="0" fontId="0" fillId="0" borderId="15" xfId="59" applyFont="1" applyFill="1" applyBorder="1" applyProtection="1">
      <alignment/>
      <protection locked="0"/>
    </xf>
    <xf numFmtId="166" fontId="0" fillId="0" borderId="15" xfId="46" applyNumberFormat="1" applyFont="1" applyFill="1" applyBorder="1" applyAlignment="1" applyProtection="1">
      <alignment/>
      <protection locked="0"/>
    </xf>
    <xf numFmtId="0" fontId="14" fillId="0" borderId="19" xfId="59" applyFont="1" applyFill="1" applyBorder="1" applyAlignment="1" applyProtection="1">
      <alignment horizontal="center" vertical="center" wrapText="1"/>
      <protection/>
    </xf>
    <xf numFmtId="0" fontId="14" fillId="0" borderId="13" xfId="59" applyFont="1" applyFill="1" applyBorder="1" applyAlignment="1" applyProtection="1">
      <alignment horizontal="center" vertical="center" wrapText="1"/>
      <protection/>
    </xf>
    <xf numFmtId="0" fontId="14" fillId="0" borderId="43" xfId="59" applyFont="1" applyFill="1" applyBorder="1" applyAlignment="1" applyProtection="1">
      <alignment horizontal="center" vertical="center" wrapText="1"/>
      <protection/>
    </xf>
    <xf numFmtId="0" fontId="16" fillId="0" borderId="20" xfId="59" applyFont="1" applyFill="1" applyBorder="1" applyAlignment="1" applyProtection="1">
      <alignment horizontal="center" vertical="center"/>
      <protection/>
    </xf>
    <xf numFmtId="0" fontId="16" fillId="0" borderId="21" xfId="59" applyFont="1" applyFill="1" applyBorder="1" applyAlignment="1" applyProtection="1">
      <alignment horizontal="center" vertical="center"/>
      <protection/>
    </xf>
    <xf numFmtId="0" fontId="16" fillId="0" borderId="27" xfId="59" applyFont="1" applyFill="1" applyBorder="1" applyAlignment="1" applyProtection="1">
      <alignment horizontal="center" vertical="center"/>
      <protection/>
    </xf>
    <xf numFmtId="0" fontId="16" fillId="0" borderId="19" xfId="59" applyFont="1" applyFill="1" applyBorder="1" applyAlignment="1" applyProtection="1">
      <alignment horizontal="center" vertical="center"/>
      <protection/>
    </xf>
    <xf numFmtId="0" fontId="16" fillId="0" borderId="17" xfId="59" applyFont="1" applyFill="1" applyBorder="1" applyAlignment="1" applyProtection="1">
      <alignment horizontal="center" vertical="center"/>
      <protection/>
    </xf>
    <xf numFmtId="0" fontId="16" fillId="0" borderId="31" xfId="59" applyFont="1" applyFill="1" applyBorder="1" applyAlignment="1" applyProtection="1">
      <alignment horizontal="center" vertical="center"/>
      <protection/>
    </xf>
    <xf numFmtId="166" fontId="14" fillId="0" borderId="27" xfId="46" applyNumberFormat="1" applyFont="1" applyFill="1" applyBorder="1" applyAlignment="1" applyProtection="1">
      <alignment/>
      <protection/>
    </xf>
    <xf numFmtId="166" fontId="16" fillId="0" borderId="43" xfId="46" applyNumberFormat="1" applyFont="1" applyFill="1" applyBorder="1" applyAlignment="1" applyProtection="1">
      <alignment/>
      <protection locked="0"/>
    </xf>
    <xf numFmtId="166" fontId="16" fillId="0" borderId="23" xfId="46" applyNumberFormat="1" applyFont="1" applyFill="1" applyBorder="1" applyAlignment="1" applyProtection="1">
      <alignment/>
      <protection locked="0"/>
    </xf>
    <xf numFmtId="166" fontId="16" fillId="0" borderId="25" xfId="46" applyNumberFormat="1" applyFont="1" applyFill="1" applyBorder="1" applyAlignment="1" applyProtection="1">
      <alignment/>
      <protection locked="0"/>
    </xf>
    <xf numFmtId="0" fontId="16" fillId="0" borderId="13" xfId="59" applyFont="1" applyFill="1" applyBorder="1" applyProtection="1">
      <alignment/>
      <protection locked="0"/>
    </xf>
    <xf numFmtId="0" fontId="16" fillId="0" borderId="11" xfId="59" applyFont="1" applyFill="1" applyBorder="1" applyProtection="1">
      <alignment/>
      <protection locked="0"/>
    </xf>
    <xf numFmtId="0" fontId="16" fillId="0" borderId="15" xfId="59" applyFont="1" applyFill="1" applyBorder="1" applyProtection="1">
      <alignment/>
      <protection locked="0"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7" fillId="0" borderId="20" xfId="0" applyNumberFormat="1" applyFont="1" applyFill="1" applyBorder="1" applyAlignment="1" applyProtection="1">
      <alignment horizontal="center" vertical="center" wrapText="1"/>
      <protection/>
    </xf>
    <xf numFmtId="164" fontId="7" fillId="0" borderId="21" xfId="0" applyNumberFormat="1" applyFont="1" applyFill="1" applyBorder="1" applyAlignment="1" applyProtection="1">
      <alignment horizontal="center" vertical="center" wrapText="1"/>
      <protection/>
    </xf>
    <xf numFmtId="164" fontId="7" fillId="0" borderId="20" xfId="0" applyNumberFormat="1" applyFont="1" applyFill="1" applyBorder="1" applyAlignment="1" applyProtection="1">
      <alignment horizontal="left" vertical="center" wrapText="1"/>
      <protection/>
    </xf>
    <xf numFmtId="164" fontId="7" fillId="0" borderId="21" xfId="0" applyNumberFormat="1" applyFont="1" applyFill="1" applyBorder="1" applyAlignment="1" applyProtection="1">
      <alignment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21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7" fillId="0" borderId="22" xfId="0" applyFont="1" applyFill="1" applyBorder="1" applyAlignment="1" applyProtection="1">
      <alignment vertical="center"/>
      <protection/>
    </xf>
    <xf numFmtId="0" fontId="7" fillId="0" borderId="26" xfId="0" applyFont="1" applyFill="1" applyBorder="1" applyAlignment="1" applyProtection="1">
      <alignment horizontal="center" vertical="center"/>
      <protection/>
    </xf>
    <xf numFmtId="0" fontId="7" fillId="0" borderId="39" xfId="0" applyFont="1" applyFill="1" applyBorder="1" applyAlignment="1" applyProtection="1">
      <alignment horizontal="center" vertical="center"/>
      <protection/>
    </xf>
    <xf numFmtId="49" fontId="16" fillId="0" borderId="19" xfId="0" applyNumberFormat="1" applyFont="1" applyFill="1" applyBorder="1" applyAlignment="1" applyProtection="1">
      <alignment vertical="center"/>
      <protection/>
    </xf>
    <xf numFmtId="3" fontId="16" fillId="0" borderId="43" xfId="0" applyNumberFormat="1" applyFont="1" applyFill="1" applyBorder="1" applyAlignment="1" applyProtection="1">
      <alignment vertical="center"/>
      <protection/>
    </xf>
    <xf numFmtId="49" fontId="21" fillId="0" borderId="17" xfId="0" applyNumberFormat="1" applyFont="1" applyFill="1" applyBorder="1" applyAlignment="1" applyProtection="1" quotePrefix="1">
      <alignment horizontal="left" vertical="center" indent="1"/>
      <protection/>
    </xf>
    <xf numFmtId="3" fontId="21" fillId="0" borderId="23" xfId="0" applyNumberFormat="1" applyFont="1" applyFill="1" applyBorder="1" applyAlignment="1" applyProtection="1">
      <alignment vertical="center"/>
      <protection/>
    </xf>
    <xf numFmtId="49" fontId="16" fillId="0" borderId="17" xfId="0" applyNumberFormat="1" applyFont="1" applyFill="1" applyBorder="1" applyAlignment="1" applyProtection="1">
      <alignment vertical="center"/>
      <protection/>
    </xf>
    <xf numFmtId="3" fontId="16" fillId="0" borderId="23" xfId="0" applyNumberFormat="1" applyFont="1" applyFill="1" applyBorder="1" applyAlignment="1" applyProtection="1">
      <alignment vertical="center"/>
      <protection/>
    </xf>
    <xf numFmtId="49" fontId="7" fillId="0" borderId="20" xfId="0" applyNumberFormat="1" applyFont="1" applyFill="1" applyBorder="1" applyAlignment="1" applyProtection="1">
      <alignment vertical="center"/>
      <protection/>
    </xf>
    <xf numFmtId="3" fontId="16" fillId="0" borderId="21" xfId="0" applyNumberFormat="1" applyFont="1" applyFill="1" applyBorder="1" applyAlignment="1" applyProtection="1">
      <alignment vertical="center"/>
      <protection/>
    </xf>
    <xf numFmtId="3" fontId="16" fillId="0" borderId="27" xfId="0" applyNumberFormat="1" applyFont="1" applyFill="1" applyBorder="1" applyAlignment="1" applyProtection="1">
      <alignment vertical="center"/>
      <protection/>
    </xf>
    <xf numFmtId="49" fontId="16" fillId="0" borderId="17" xfId="0" applyNumberFormat="1" applyFont="1" applyFill="1" applyBorder="1" applyAlignment="1" applyProtection="1">
      <alignment horizontal="left" vertical="center"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164" fontId="13" fillId="0" borderId="0" xfId="0" applyNumberFormat="1" applyFont="1" applyFill="1" applyAlignment="1" applyProtection="1">
      <alignment vertical="center" wrapText="1"/>
      <protection/>
    </xf>
    <xf numFmtId="0" fontId="7" fillId="0" borderId="44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right"/>
      <protection/>
    </xf>
    <xf numFmtId="0" fontId="7" fillId="0" borderId="26" xfId="0" applyFont="1" applyFill="1" applyBorder="1" applyAlignment="1" applyProtection="1">
      <alignment horizontal="center" vertical="center" wrapText="1"/>
      <protection/>
    </xf>
    <xf numFmtId="0" fontId="7" fillId="0" borderId="39" xfId="0" applyFont="1" applyFill="1" applyBorder="1" applyAlignment="1" applyProtection="1">
      <alignment horizontal="center" vertical="center" wrapText="1"/>
      <protection/>
    </xf>
    <xf numFmtId="0" fontId="7" fillId="0" borderId="45" xfId="0" applyFont="1" applyFill="1" applyBorder="1" applyAlignment="1" applyProtection="1">
      <alignment horizontal="center" vertical="center" wrapText="1"/>
      <protection/>
    </xf>
    <xf numFmtId="0" fontId="7" fillId="0" borderId="46" xfId="0" applyFont="1" applyFill="1" applyBorder="1" applyAlignment="1" applyProtection="1">
      <alignment horizontal="center" vertical="center" wrapText="1"/>
      <protection/>
    </xf>
    <xf numFmtId="164" fontId="7" fillId="0" borderId="47" xfId="0" applyNumberFormat="1" applyFont="1" applyFill="1" applyBorder="1" applyAlignment="1" applyProtection="1">
      <alignment horizontal="center" vertical="center" wrapText="1"/>
      <protection/>
    </xf>
    <xf numFmtId="0" fontId="14" fillId="0" borderId="21" xfId="0" applyFont="1" applyFill="1" applyBorder="1" applyAlignment="1" applyProtection="1">
      <alignment horizontal="left" vertical="center" wrapText="1" indent="1"/>
      <protection/>
    </xf>
    <xf numFmtId="0" fontId="20" fillId="0" borderId="20" xfId="0" applyFont="1" applyBorder="1" applyAlignment="1" applyProtection="1">
      <alignment horizontal="center" vertical="center" wrapText="1"/>
      <protection/>
    </xf>
    <xf numFmtId="0" fontId="22" fillId="0" borderId="48" xfId="0" applyFont="1" applyBorder="1" applyAlignment="1" applyProtection="1">
      <alignment horizontal="left" wrapText="1" indent="1"/>
      <protection/>
    </xf>
    <xf numFmtId="0" fontId="16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 wrapText="1" indent="1"/>
      <protection/>
    </xf>
    <xf numFmtId="0" fontId="16" fillId="0" borderId="0" xfId="0" applyFont="1" applyFill="1" applyAlignment="1" applyProtection="1">
      <alignment horizontal="left" vertical="center" wrapText="1"/>
      <protection/>
    </xf>
    <xf numFmtId="0" fontId="16" fillId="0" borderId="0" xfId="0" applyFont="1" applyFill="1" applyAlignment="1" applyProtection="1">
      <alignment vertical="center" wrapText="1"/>
      <protection/>
    </xf>
    <xf numFmtId="0" fontId="14" fillId="0" borderId="49" xfId="0" applyFont="1" applyFill="1" applyBorder="1" applyAlignment="1" applyProtection="1">
      <alignment horizontal="center" vertical="center" wrapText="1"/>
      <protection/>
    </xf>
    <xf numFmtId="0" fontId="7" fillId="0" borderId="50" xfId="0" applyFont="1" applyFill="1" applyBorder="1" applyAlignment="1" applyProtection="1">
      <alignment horizontal="center" vertical="center" wrapText="1"/>
      <protection/>
    </xf>
    <xf numFmtId="0" fontId="7" fillId="0" borderId="21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" fillId="0" borderId="20" xfId="0" applyFont="1" applyFill="1" applyBorder="1" applyAlignment="1" applyProtection="1">
      <alignment horizontal="left" vertical="center"/>
      <protection/>
    </xf>
    <xf numFmtId="0" fontId="3" fillId="0" borderId="48" xfId="0" applyFont="1" applyFill="1" applyBorder="1" applyAlignment="1" applyProtection="1">
      <alignment vertical="center" wrapText="1"/>
      <protection/>
    </xf>
    <xf numFmtId="164" fontId="14" fillId="0" borderId="42" xfId="59" applyNumberFormat="1" applyFont="1" applyFill="1" applyBorder="1" applyAlignment="1" applyProtection="1">
      <alignment horizontal="right" vertical="center" wrapText="1" indent="1"/>
      <protection/>
    </xf>
    <xf numFmtId="164" fontId="16" fillId="0" borderId="51" xfId="59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52" xfId="59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47" xfId="59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51" xfId="59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49" xfId="0" applyNumberFormat="1" applyFont="1" applyFill="1" applyBorder="1" applyAlignment="1" applyProtection="1">
      <alignment horizontal="center" vertical="center" wrapText="1"/>
      <protection/>
    </xf>
    <xf numFmtId="164" fontId="14" fillId="0" borderId="32" xfId="0" applyNumberFormat="1" applyFont="1" applyFill="1" applyBorder="1" applyAlignment="1" applyProtection="1">
      <alignment horizontal="center" vertical="center" wrapText="1"/>
      <protection/>
    </xf>
    <xf numFmtId="164" fontId="14" fillId="0" borderId="40" xfId="0" applyNumberFormat="1" applyFont="1" applyFill="1" applyBorder="1" applyAlignment="1" applyProtection="1">
      <alignment horizontal="center" vertical="center" wrapText="1"/>
      <protection/>
    </xf>
    <xf numFmtId="164" fontId="14" fillId="0" borderId="27" xfId="0" applyNumberFormat="1" applyFont="1" applyFill="1" applyBorder="1" applyAlignment="1" applyProtection="1">
      <alignment horizontal="center" vertical="center" wrapText="1"/>
      <protection/>
    </xf>
    <xf numFmtId="164" fontId="14" fillId="0" borderId="36" xfId="0" applyNumberFormat="1" applyFont="1" applyFill="1" applyBorder="1" applyAlignment="1" applyProtection="1">
      <alignment horizontal="center" vertical="center" wrapText="1"/>
      <protection/>
    </xf>
    <xf numFmtId="164" fontId="14" fillId="0" borderId="20" xfId="0" applyNumberFormat="1" applyFont="1" applyFill="1" applyBorder="1" applyAlignment="1" applyProtection="1">
      <alignment horizontal="center" vertical="center" wrapText="1"/>
      <protection/>
    </xf>
    <xf numFmtId="164" fontId="14" fillId="0" borderId="32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17" xfId="0" applyNumberFormat="1" applyFont="1" applyFill="1" applyBorder="1" applyAlignment="1" applyProtection="1">
      <alignment horizontal="center" vertical="center" wrapText="1"/>
      <protection/>
    </xf>
    <xf numFmtId="164" fontId="16" fillId="0" borderId="33" xfId="0" applyNumberFormat="1" applyFont="1" applyFill="1" applyBorder="1" applyAlignment="1" applyProtection="1">
      <alignment vertical="center" wrapText="1"/>
      <protection/>
    </xf>
    <xf numFmtId="164" fontId="14" fillId="0" borderId="31" xfId="0" applyNumberFormat="1" applyFont="1" applyFill="1" applyBorder="1" applyAlignment="1" applyProtection="1">
      <alignment horizontal="center" vertical="center" wrapText="1"/>
      <protection/>
    </xf>
    <xf numFmtId="164" fontId="16" fillId="0" borderId="34" xfId="0" applyNumberFormat="1" applyFont="1" applyFill="1" applyBorder="1" applyAlignment="1" applyProtection="1">
      <alignment vertical="center" wrapText="1"/>
      <protection/>
    </xf>
    <xf numFmtId="164" fontId="14" fillId="0" borderId="16" xfId="0" applyNumberFormat="1" applyFont="1" applyFill="1" applyBorder="1" applyAlignment="1" applyProtection="1">
      <alignment horizontal="center" vertical="center" wrapText="1"/>
      <protection/>
    </xf>
    <xf numFmtId="164" fontId="16" fillId="0" borderId="36" xfId="0" applyNumberFormat="1" applyFont="1" applyFill="1" applyBorder="1" applyAlignment="1" applyProtection="1">
      <alignment vertical="center" wrapText="1"/>
      <protection/>
    </xf>
    <xf numFmtId="0" fontId="16" fillId="0" borderId="11" xfId="60" applyFont="1" applyFill="1" applyBorder="1" applyAlignment="1" applyProtection="1">
      <alignment horizontal="left" vertical="center" indent="1"/>
      <protection/>
    </xf>
    <xf numFmtId="0" fontId="16" fillId="0" borderId="12" xfId="60" applyFont="1" applyFill="1" applyBorder="1" applyAlignment="1" applyProtection="1">
      <alignment horizontal="left" vertical="center" wrapText="1" indent="1"/>
      <protection/>
    </xf>
    <xf numFmtId="0" fontId="16" fillId="0" borderId="11" xfId="60" applyFont="1" applyFill="1" applyBorder="1" applyAlignment="1" applyProtection="1">
      <alignment horizontal="left" vertical="center" wrapText="1" indent="1"/>
      <protection/>
    </xf>
    <xf numFmtId="0" fontId="16" fillId="0" borderId="12" xfId="60" applyFont="1" applyFill="1" applyBorder="1" applyAlignment="1" applyProtection="1">
      <alignment horizontal="left" vertical="center" indent="1"/>
      <protection/>
    </xf>
    <xf numFmtId="0" fontId="7" fillId="0" borderId="21" xfId="60" applyFont="1" applyFill="1" applyBorder="1" applyAlignment="1" applyProtection="1">
      <alignment horizontal="left" indent="1"/>
      <protection/>
    </xf>
    <xf numFmtId="0" fontId="20" fillId="0" borderId="21" xfId="0" applyFont="1" applyBorder="1" applyAlignment="1" applyProtection="1">
      <alignment horizontal="left" vertical="center" wrapText="1" indent="1"/>
      <protection/>
    </xf>
    <xf numFmtId="0" fontId="19" fillId="0" borderId="11" xfId="0" applyFont="1" applyBorder="1" applyAlignment="1" applyProtection="1">
      <alignment horizontal="left" vertical="center" wrapText="1" indent="1"/>
      <protection/>
    </xf>
    <xf numFmtId="0" fontId="19" fillId="0" borderId="15" xfId="0" applyFont="1" applyBorder="1" applyAlignment="1" applyProtection="1">
      <alignment horizontal="left" vertical="center" wrapText="1" indent="1"/>
      <protection/>
    </xf>
    <xf numFmtId="164" fontId="14" fillId="0" borderId="39" xfId="59" applyNumberFormat="1" applyFont="1" applyFill="1" applyBorder="1" applyAlignment="1" applyProtection="1">
      <alignment horizontal="right" vertical="center" wrapText="1" indent="1"/>
      <protection/>
    </xf>
    <xf numFmtId="164" fontId="14" fillId="0" borderId="27" xfId="59" applyNumberFormat="1" applyFont="1" applyFill="1" applyBorder="1" applyAlignment="1" applyProtection="1">
      <alignment horizontal="right" vertical="center" wrapText="1" indent="1"/>
      <protection/>
    </xf>
    <xf numFmtId="164" fontId="16" fillId="0" borderId="43" xfId="59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3" xfId="59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7" xfId="59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5" xfId="59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3" xfId="59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7" xfId="59" applyNumberFormat="1" applyFont="1" applyFill="1" applyBorder="1" applyAlignment="1" applyProtection="1">
      <alignment horizontal="right" vertical="center" wrapText="1" indent="1"/>
      <protection/>
    </xf>
    <xf numFmtId="164" fontId="6" fillId="0" borderId="0" xfId="59" applyNumberFormat="1" applyFont="1" applyFill="1" applyBorder="1" applyAlignment="1" applyProtection="1">
      <alignment horizontal="right" vertical="center" wrapText="1" indent="1"/>
      <protection/>
    </xf>
    <xf numFmtId="0" fontId="5" fillId="0" borderId="41" xfId="0" applyFont="1" applyFill="1" applyBorder="1" applyAlignment="1" applyProtection="1">
      <alignment horizontal="right" vertical="center"/>
      <protection/>
    </xf>
    <xf numFmtId="164" fontId="16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53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1" xfId="0" applyNumberFormat="1" applyFont="1" applyFill="1" applyBorder="1" applyAlignment="1" applyProtection="1">
      <alignment horizontal="right" vertical="center" wrapText="1" indent="1"/>
      <protection/>
    </xf>
    <xf numFmtId="164" fontId="16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7" xfId="0" applyNumberFormat="1" applyFont="1" applyFill="1" applyBorder="1" applyAlignment="1" applyProtection="1">
      <alignment horizontal="right" vertical="center" wrapText="1" indent="1"/>
      <protection/>
    </xf>
    <xf numFmtId="164" fontId="16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5" fillId="0" borderId="0" xfId="0" applyNumberFormat="1" applyFont="1" applyFill="1" applyAlignment="1" applyProtection="1">
      <alignment horizontal="right" vertical="center"/>
      <protection/>
    </xf>
    <xf numFmtId="164" fontId="7" fillId="0" borderId="20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1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7" xfId="0" applyNumberFormat="1" applyFont="1" applyFill="1" applyBorder="1" applyAlignment="1" applyProtection="1">
      <alignment horizontal="centerContinuous" vertical="center" wrapText="1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4" fillId="0" borderId="32" xfId="0" applyNumberFormat="1" applyFont="1" applyFill="1" applyBorder="1" applyAlignment="1" applyProtection="1">
      <alignment horizontal="center" vertical="center" wrapText="1"/>
      <protection/>
    </xf>
    <xf numFmtId="164" fontId="14" fillId="0" borderId="20" xfId="0" applyNumberFormat="1" applyFont="1" applyFill="1" applyBorder="1" applyAlignment="1" applyProtection="1">
      <alignment horizontal="center" vertical="center" wrapText="1"/>
      <protection/>
    </xf>
    <xf numFmtId="164" fontId="14" fillId="0" borderId="21" xfId="0" applyNumberFormat="1" applyFont="1" applyFill="1" applyBorder="1" applyAlignment="1" applyProtection="1">
      <alignment horizontal="center" vertical="center" wrapText="1"/>
      <protection/>
    </xf>
    <xf numFmtId="164" fontId="14" fillId="0" borderId="27" xfId="0" applyNumberFormat="1" applyFont="1" applyFill="1" applyBorder="1" applyAlignment="1" applyProtection="1">
      <alignment horizontal="center" vertical="center" wrapText="1"/>
      <protection/>
    </xf>
    <xf numFmtId="164" fontId="14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35" xfId="0" applyNumberFormat="1" applyFill="1" applyBorder="1" applyAlignment="1" applyProtection="1">
      <alignment horizontal="left" vertical="center" wrapText="1" indent="1"/>
      <protection/>
    </xf>
    <xf numFmtId="164" fontId="16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3" xfId="0" applyNumberFormat="1" applyFill="1" applyBorder="1" applyAlignment="1" applyProtection="1">
      <alignment horizontal="left" vertical="center" wrapText="1" indent="1"/>
      <protection/>
    </xf>
    <xf numFmtId="164" fontId="16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32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6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3" xfId="0" applyNumberFormat="1" applyFont="1" applyFill="1" applyBorder="1" applyAlignment="1" applyProtection="1">
      <alignment horizontal="left" vertical="center" wrapText="1" indent="1"/>
      <protection/>
    </xf>
    <xf numFmtId="164" fontId="21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20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42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21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17" xfId="0" applyNumberFormat="1" applyFont="1" applyFill="1" applyBorder="1" applyAlignment="1" applyProtection="1">
      <alignment horizontal="left" vertical="center" wrapText="1" indent="2"/>
      <protection/>
    </xf>
    <xf numFmtId="164" fontId="16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21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16" fillId="0" borderId="31" xfId="0" applyNumberFormat="1" applyFont="1" applyFill="1" applyBorder="1" applyAlignment="1" applyProtection="1">
      <alignment horizontal="left" vertical="center" wrapText="1" indent="2"/>
      <protection/>
    </xf>
    <xf numFmtId="164" fontId="21" fillId="0" borderId="12" xfId="0" applyNumberFormat="1" applyFont="1" applyFill="1" applyBorder="1" applyAlignment="1" applyProtection="1">
      <alignment horizontal="right" vertical="center" wrapText="1" indent="1"/>
      <protection/>
    </xf>
    <xf numFmtId="166" fontId="16" fillId="0" borderId="54" xfId="46" applyNumberFormat="1" applyFont="1" applyFill="1" applyBorder="1" applyAlignment="1" applyProtection="1">
      <alignment/>
      <protection locked="0"/>
    </xf>
    <xf numFmtId="166" fontId="16" fillId="0" borderId="51" xfId="46" applyNumberFormat="1" applyFont="1" applyFill="1" applyBorder="1" applyAlignment="1" applyProtection="1">
      <alignment/>
      <protection locked="0"/>
    </xf>
    <xf numFmtId="166" fontId="16" fillId="0" borderId="47" xfId="46" applyNumberFormat="1" applyFont="1" applyFill="1" applyBorder="1" applyAlignment="1" applyProtection="1">
      <alignment/>
      <protection locked="0"/>
    </xf>
    <xf numFmtId="0" fontId="7" fillId="0" borderId="43" xfId="0" applyFont="1" applyFill="1" applyBorder="1" applyAlignment="1" applyProtection="1" quotePrefix="1">
      <alignment horizontal="right" vertical="center" indent="1"/>
      <protection/>
    </xf>
    <xf numFmtId="0" fontId="7" fillId="0" borderId="39" xfId="0" applyFont="1" applyFill="1" applyBorder="1" applyAlignment="1" applyProtection="1">
      <alignment horizontal="right" vertical="center" wrapText="1" indent="1"/>
      <protection/>
    </xf>
    <xf numFmtId="164" fontId="7" fillId="0" borderId="47" xfId="0" applyNumberFormat="1" applyFont="1" applyFill="1" applyBorder="1" applyAlignment="1" applyProtection="1">
      <alignment horizontal="right" vertical="center" wrapText="1" indent="1"/>
      <protection/>
    </xf>
    <xf numFmtId="164" fontId="16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42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42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6" fillId="0" borderId="0" xfId="0" applyFont="1" applyFill="1" applyAlignment="1" applyProtection="1">
      <alignment horizontal="right" vertical="center" wrapText="1" indent="1"/>
      <protection/>
    </xf>
    <xf numFmtId="164" fontId="14" fillId="0" borderId="42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27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49" fontId="7" fillId="0" borderId="43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Fill="1" applyAlignment="1" applyProtection="1">
      <alignment vertical="center" wrapText="1"/>
      <protection/>
    </xf>
    <xf numFmtId="0" fontId="6" fillId="0" borderId="55" xfId="59" applyFont="1" applyFill="1" applyBorder="1" applyAlignment="1" applyProtection="1">
      <alignment horizontal="center" vertical="center" wrapText="1"/>
      <protection/>
    </xf>
    <xf numFmtId="0" fontId="6" fillId="0" borderId="55" xfId="59" applyFont="1" applyFill="1" applyBorder="1" applyAlignment="1" applyProtection="1">
      <alignment vertical="center" wrapText="1"/>
      <protection/>
    </xf>
    <xf numFmtId="164" fontId="6" fillId="0" borderId="55" xfId="59" applyNumberFormat="1" applyFont="1" applyFill="1" applyBorder="1" applyAlignment="1" applyProtection="1">
      <alignment horizontal="right" vertical="center" wrapText="1" indent="1"/>
      <protection/>
    </xf>
    <xf numFmtId="0" fontId="2" fillId="0" borderId="0" xfId="59" applyFont="1" applyFill="1" applyProtection="1">
      <alignment/>
      <protection/>
    </xf>
    <xf numFmtId="0" fontId="2" fillId="0" borderId="0" xfId="59" applyFont="1" applyFill="1" applyAlignment="1" applyProtection="1">
      <alignment horizontal="right" vertical="center" indent="1"/>
      <protection/>
    </xf>
    <xf numFmtId="0" fontId="23" fillId="0" borderId="11" xfId="0" applyFont="1" applyBorder="1" applyAlignment="1">
      <alignment horizontal="justify" wrapText="1"/>
    </xf>
    <xf numFmtId="0" fontId="23" fillId="0" borderId="11" xfId="0" applyFont="1" applyBorder="1" applyAlignment="1">
      <alignment wrapText="1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0" fillId="0" borderId="36" xfId="0" applyNumberFormat="1" applyFill="1" applyBorder="1" applyAlignment="1" applyProtection="1">
      <alignment horizontal="left" vertical="center" wrapText="1" indent="1"/>
      <protection/>
    </xf>
    <xf numFmtId="164" fontId="16" fillId="0" borderId="56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6" xfId="59" applyNumberFormat="1" applyFont="1" applyFill="1" applyBorder="1" applyAlignment="1" applyProtection="1">
      <alignment horizontal="right" vertical="center" wrapText="1" indent="1"/>
      <protection/>
    </xf>
    <xf numFmtId="164" fontId="14" fillId="0" borderId="21" xfId="59" applyNumberFormat="1" applyFont="1" applyFill="1" applyBorder="1" applyAlignment="1" applyProtection="1">
      <alignment horizontal="right" vertical="center" wrapText="1" indent="1"/>
      <protection/>
    </xf>
    <xf numFmtId="164" fontId="16" fillId="0" borderId="11" xfId="59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2" xfId="59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5" xfId="59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1" xfId="59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1" xfId="59" applyNumberFormat="1" applyFont="1" applyFill="1" applyBorder="1" applyAlignment="1" applyProtection="1">
      <alignment horizontal="right" vertical="center" wrapText="1" indent="1"/>
      <protection/>
    </xf>
    <xf numFmtId="0" fontId="7" fillId="0" borderId="48" xfId="59" applyFont="1" applyFill="1" applyBorder="1" applyAlignment="1" applyProtection="1">
      <alignment horizontal="center" vertical="center" wrapText="1"/>
      <protection/>
    </xf>
    <xf numFmtId="0" fontId="7" fillId="0" borderId="57" xfId="0" applyFont="1" applyFill="1" applyBorder="1" applyAlignment="1" applyProtection="1">
      <alignment horizontal="center" vertical="center" wrapText="1"/>
      <protection/>
    </xf>
    <xf numFmtId="0" fontId="7" fillId="0" borderId="49" xfId="0" applyFont="1" applyFill="1" applyBorder="1" applyAlignment="1" applyProtection="1">
      <alignment horizontal="center" vertical="center" wrapText="1"/>
      <protection/>
    </xf>
    <xf numFmtId="0" fontId="14" fillId="0" borderId="22" xfId="59" applyFont="1" applyFill="1" applyBorder="1" applyAlignment="1" applyProtection="1">
      <alignment horizontal="center" vertical="center" wrapText="1"/>
      <protection/>
    </xf>
    <xf numFmtId="0" fontId="14" fillId="0" borderId="26" xfId="59" applyFont="1" applyFill="1" applyBorder="1" applyAlignment="1" applyProtection="1">
      <alignment horizontal="center" vertical="center" wrapText="1"/>
      <protection/>
    </xf>
    <xf numFmtId="0" fontId="14" fillId="0" borderId="39" xfId="59" applyFont="1" applyFill="1" applyBorder="1" applyAlignment="1" applyProtection="1">
      <alignment horizontal="center" vertical="center" wrapText="1"/>
      <protection/>
    </xf>
    <xf numFmtId="0" fontId="2" fillId="0" borderId="0" xfId="59" applyFill="1" applyProtection="1">
      <alignment/>
      <protection/>
    </xf>
    <xf numFmtId="0" fontId="16" fillId="0" borderId="0" xfId="59" applyFont="1" applyFill="1" applyProtection="1">
      <alignment/>
      <protection/>
    </xf>
    <xf numFmtId="0" fontId="0" fillId="0" borderId="0" xfId="59" applyFont="1" applyFill="1" applyProtection="1">
      <alignment/>
      <protection/>
    </xf>
    <xf numFmtId="0" fontId="19" fillId="0" borderId="12" xfId="0" applyFont="1" applyBorder="1" applyAlignment="1" applyProtection="1">
      <alignment horizontal="left" wrapText="1" indent="1"/>
      <protection/>
    </xf>
    <xf numFmtId="0" fontId="19" fillId="0" borderId="11" xfId="0" applyFont="1" applyBorder="1" applyAlignment="1" applyProtection="1">
      <alignment horizontal="left" wrapText="1" indent="1"/>
      <protection/>
    </xf>
    <xf numFmtId="0" fontId="19" fillId="0" borderId="15" xfId="0" applyFont="1" applyBorder="1" applyAlignment="1" applyProtection="1">
      <alignment horizontal="left" wrapText="1" indent="1"/>
      <protection/>
    </xf>
    <xf numFmtId="0" fontId="20" fillId="0" borderId="21" xfId="0" applyFont="1" applyBorder="1" applyAlignment="1" applyProtection="1">
      <alignment wrapText="1"/>
      <protection/>
    </xf>
    <xf numFmtId="0" fontId="20" fillId="0" borderId="29" xfId="0" applyFont="1" applyBorder="1" applyAlignment="1" applyProtection="1">
      <alignment wrapText="1"/>
      <protection/>
    </xf>
    <xf numFmtId="0" fontId="2" fillId="0" borderId="0" xfId="59" applyFill="1" applyAlignment="1" applyProtection="1">
      <alignment/>
      <protection/>
    </xf>
    <xf numFmtId="164" fontId="18" fillId="0" borderId="27" xfId="0" applyNumberFormat="1" applyFont="1" applyBorder="1" applyAlignment="1" applyProtection="1" quotePrefix="1">
      <alignment horizontal="right" vertical="center" wrapText="1" indent="1"/>
      <protection/>
    </xf>
    <xf numFmtId="164" fontId="16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6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49" fontId="16" fillId="0" borderId="18" xfId="59" applyNumberFormat="1" applyFont="1" applyFill="1" applyBorder="1" applyAlignment="1" applyProtection="1">
      <alignment horizontal="center" vertical="center" wrapText="1"/>
      <protection/>
    </xf>
    <xf numFmtId="49" fontId="16" fillId="0" borderId="17" xfId="59" applyNumberFormat="1" applyFont="1" applyFill="1" applyBorder="1" applyAlignment="1" applyProtection="1">
      <alignment horizontal="center" vertical="center" wrapText="1"/>
      <protection/>
    </xf>
    <xf numFmtId="0" fontId="20" fillId="0" borderId="20" xfId="0" applyFont="1" applyBorder="1" applyAlignment="1" applyProtection="1">
      <alignment horizontal="center" wrapText="1"/>
      <protection/>
    </xf>
    <xf numFmtId="0" fontId="20" fillId="0" borderId="28" xfId="0" applyFont="1" applyBorder="1" applyAlignment="1" applyProtection="1">
      <alignment horizontal="center" wrapText="1"/>
      <protection/>
    </xf>
    <xf numFmtId="0" fontId="16" fillId="0" borderId="0" xfId="0" applyFont="1" applyFill="1" applyAlignment="1" applyProtection="1">
      <alignment horizontal="center" vertical="center" wrapText="1"/>
      <protection/>
    </xf>
    <xf numFmtId="49" fontId="16" fillId="0" borderId="19" xfId="59" applyNumberFormat="1" applyFont="1" applyFill="1" applyBorder="1" applyAlignment="1" applyProtection="1">
      <alignment horizontal="center" vertical="center" wrapText="1"/>
      <protection/>
    </xf>
    <xf numFmtId="49" fontId="16" fillId="0" borderId="16" xfId="59" applyNumberFormat="1" applyFont="1" applyFill="1" applyBorder="1" applyAlignment="1" applyProtection="1">
      <alignment horizontal="center" vertical="center" wrapText="1"/>
      <protection/>
    </xf>
    <xf numFmtId="164" fontId="14" fillId="0" borderId="42" xfId="59" applyNumberFormat="1" applyFont="1" applyFill="1" applyBorder="1" applyAlignment="1" applyProtection="1">
      <alignment horizontal="right" vertical="center" wrapText="1" indent="1"/>
      <protection/>
    </xf>
    <xf numFmtId="0" fontId="14" fillId="0" borderId="42" xfId="59" applyFont="1" applyFill="1" applyBorder="1" applyAlignment="1" applyProtection="1">
      <alignment horizontal="center" vertical="center" wrapText="1"/>
      <protection/>
    </xf>
    <xf numFmtId="0" fontId="7" fillId="0" borderId="44" xfId="0" applyFont="1" applyFill="1" applyBorder="1" applyAlignment="1" applyProtection="1">
      <alignment horizontal="center" vertical="center" wrapText="1"/>
      <protection/>
    </xf>
    <xf numFmtId="49" fontId="16" fillId="0" borderId="19" xfId="0" applyNumberFormat="1" applyFont="1" applyFill="1" applyBorder="1" applyAlignment="1" applyProtection="1">
      <alignment horizontal="center" vertical="center" wrapText="1"/>
      <protection/>
    </xf>
    <xf numFmtId="49" fontId="16" fillId="0" borderId="17" xfId="0" applyNumberFormat="1" applyFont="1" applyFill="1" applyBorder="1" applyAlignment="1" applyProtection="1">
      <alignment horizontal="center" vertical="center" wrapText="1"/>
      <protection/>
    </xf>
    <xf numFmtId="49" fontId="16" fillId="0" borderId="18" xfId="0" applyNumberFormat="1" applyFont="1" applyFill="1" applyBorder="1" applyAlignment="1" applyProtection="1">
      <alignment horizontal="center" vertical="center" wrapText="1"/>
      <protection/>
    </xf>
    <xf numFmtId="0" fontId="16" fillId="0" borderId="12" xfId="59" applyFont="1" applyFill="1" applyBorder="1" applyAlignment="1" applyProtection="1">
      <alignment horizontal="left" vertical="center" wrapText="1" indent="1"/>
      <protection/>
    </xf>
    <xf numFmtId="0" fontId="16" fillId="0" borderId="11" xfId="59" applyFont="1" applyFill="1" applyBorder="1" applyAlignment="1" applyProtection="1">
      <alignment horizontal="left" vertical="center" wrapText="1" indent="1"/>
      <protection/>
    </xf>
    <xf numFmtId="0" fontId="16" fillId="0" borderId="29" xfId="59" applyFont="1" applyFill="1" applyBorder="1" applyAlignment="1" applyProtection="1" quotePrefix="1">
      <alignment horizontal="left" vertical="center" wrapText="1" indent="1"/>
      <protection/>
    </xf>
    <xf numFmtId="0" fontId="6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8" fillId="0" borderId="0" xfId="0" applyFont="1" applyFill="1" applyAlignment="1" applyProtection="1">
      <alignment vertical="center" wrapText="1"/>
      <protection/>
    </xf>
    <xf numFmtId="164" fontId="14" fillId="0" borderId="27" xfId="59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1" xfId="59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42" xfId="59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20" xfId="59" applyFont="1" applyFill="1" applyBorder="1" applyAlignment="1">
      <alignment horizontal="center" vertical="center"/>
      <protection/>
    </xf>
    <xf numFmtId="166" fontId="3" fillId="0" borderId="21" xfId="59" applyNumberFormat="1" applyFont="1" applyFill="1" applyBorder="1">
      <alignment/>
      <protection/>
    </xf>
    <xf numFmtId="166" fontId="3" fillId="0" borderId="27" xfId="59" applyNumberFormat="1" applyFont="1" applyFill="1" applyBorder="1">
      <alignment/>
      <protection/>
    </xf>
    <xf numFmtId="0" fontId="4" fillId="0" borderId="0" xfId="59" applyFont="1" applyFill="1">
      <alignment/>
      <protection/>
    </xf>
    <xf numFmtId="0" fontId="14" fillId="0" borderId="20" xfId="59" applyFont="1" applyFill="1" applyBorder="1" applyAlignment="1" applyProtection="1">
      <alignment horizontal="center" vertical="center"/>
      <protection/>
    </xf>
    <xf numFmtId="49" fontId="16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56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Fill="1" applyAlignment="1" applyProtection="1">
      <alignment horizontal="right"/>
      <protection/>
    </xf>
    <xf numFmtId="164" fontId="4" fillId="0" borderId="0" xfId="0" applyNumberFormat="1" applyFont="1" applyFill="1" applyAlignment="1" applyProtection="1">
      <alignment vertical="center"/>
      <protection/>
    </xf>
    <xf numFmtId="164" fontId="4" fillId="0" borderId="0" xfId="0" applyNumberFormat="1" applyFont="1" applyFill="1" applyAlignment="1" applyProtection="1">
      <alignment horizontal="center" vertical="center"/>
      <protection/>
    </xf>
    <xf numFmtId="164" fontId="4" fillId="0" borderId="0" xfId="0" applyNumberFormat="1" applyFont="1" applyFill="1" applyAlignment="1" applyProtection="1">
      <alignment horizontal="center" vertical="center" wrapText="1"/>
      <protection/>
    </xf>
    <xf numFmtId="0" fontId="16" fillId="0" borderId="10" xfId="60" applyFont="1" applyFill="1" applyBorder="1" applyAlignment="1" applyProtection="1">
      <alignment horizontal="left" vertical="center" wrapText="1" indent="1"/>
      <protection/>
    </xf>
    <xf numFmtId="0" fontId="19" fillId="0" borderId="12" xfId="0" applyFont="1" applyBorder="1" applyAlignment="1" applyProtection="1">
      <alignment horizontal="left" vertical="center" wrapText="1" indent="1"/>
      <protection/>
    </xf>
    <xf numFmtId="164" fontId="14" fillId="0" borderId="27" xfId="59" applyNumberFormat="1" applyFont="1" applyFill="1" applyBorder="1" applyAlignment="1" applyProtection="1">
      <alignment horizontal="right" vertical="center" wrapText="1" indent="1"/>
      <protection locked="0"/>
    </xf>
    <xf numFmtId="0" fontId="20" fillId="0" borderId="29" xfId="0" applyFont="1" applyBorder="1" applyAlignment="1" applyProtection="1">
      <alignment vertical="center" wrapText="1"/>
      <protection/>
    </xf>
    <xf numFmtId="0" fontId="20" fillId="0" borderId="21" xfId="0" applyFont="1" applyBorder="1" applyAlignment="1" applyProtection="1">
      <alignment vertical="center" wrapText="1"/>
      <protection/>
    </xf>
    <xf numFmtId="0" fontId="18" fillId="0" borderId="21" xfId="0" applyFont="1" applyBorder="1" applyAlignment="1" applyProtection="1">
      <alignment horizontal="left" vertical="center" wrapText="1" indent="1"/>
      <protection/>
    </xf>
    <xf numFmtId="164" fontId="14" fillId="0" borderId="42" xfId="59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1" xfId="59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58" xfId="59" applyNumberFormat="1" applyFont="1" applyFill="1" applyBorder="1" applyAlignment="1" applyProtection="1">
      <alignment horizontal="right" vertical="center" wrapText="1" indent="1"/>
      <protection/>
    </xf>
    <xf numFmtId="164" fontId="16" fillId="0" borderId="54" xfId="59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3" xfId="59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59" xfId="0" applyNumberFormat="1" applyFont="1" applyFill="1" applyBorder="1" applyAlignment="1" applyProtection="1">
      <alignment horizontal="center" vertical="center"/>
      <protection/>
    </xf>
    <xf numFmtId="164" fontId="7" fillId="0" borderId="38" xfId="0" applyNumberFormat="1" applyFont="1" applyFill="1" applyBorder="1" applyAlignment="1" applyProtection="1">
      <alignment horizontal="center" vertical="center" wrapText="1"/>
      <protection/>
    </xf>
    <xf numFmtId="0" fontId="23" fillId="0" borderId="60" xfId="0" applyFont="1" applyBorder="1" applyAlignment="1">
      <alignment vertical="center" wrapText="1"/>
    </xf>
    <xf numFmtId="0" fontId="16" fillId="0" borderId="55" xfId="59" applyFont="1" applyFill="1" applyBorder="1" applyAlignment="1" applyProtection="1">
      <alignment horizontal="right" vertical="center" wrapText="1" indent="1"/>
      <protection/>
    </xf>
    <xf numFmtId="164" fontId="16" fillId="0" borderId="55" xfId="59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59" applyFont="1" applyFill="1" applyBorder="1" applyProtection="1">
      <alignment/>
      <protection/>
    </xf>
    <xf numFmtId="0" fontId="6" fillId="0" borderId="0" xfId="59" applyFont="1" applyFill="1" applyProtection="1">
      <alignment/>
      <protection/>
    </xf>
    <xf numFmtId="0" fontId="14" fillId="0" borderId="58" xfId="59" applyFont="1" applyFill="1" applyBorder="1" applyAlignment="1" applyProtection="1">
      <alignment horizontal="center" vertical="center" wrapText="1"/>
      <protection/>
    </xf>
    <xf numFmtId="0" fontId="14" fillId="0" borderId="28" xfId="59" applyFont="1" applyFill="1" applyBorder="1" applyAlignment="1" applyProtection="1">
      <alignment horizontal="left" vertical="center" wrapText="1" indent="1"/>
      <protection/>
    </xf>
    <xf numFmtId="0" fontId="14" fillId="0" borderId="29" xfId="59" applyFont="1" applyFill="1" applyBorder="1" applyAlignment="1" applyProtection="1">
      <alignment vertical="center" wrapText="1"/>
      <protection/>
    </xf>
    <xf numFmtId="164" fontId="14" fillId="0" borderId="29" xfId="59" applyNumberFormat="1" applyFont="1" applyFill="1" applyBorder="1" applyAlignment="1" applyProtection="1">
      <alignment horizontal="right" vertical="center" wrapText="1" indent="1"/>
      <protection/>
    </xf>
    <xf numFmtId="164" fontId="18" fillId="0" borderId="21" xfId="0" applyNumberFormat="1" applyFont="1" applyBorder="1" applyAlignment="1" applyProtection="1" quotePrefix="1">
      <alignment horizontal="right" vertical="center" wrapText="1" indent="1"/>
      <protection locked="0"/>
    </xf>
    <xf numFmtId="164" fontId="18" fillId="0" borderId="42" xfId="0" applyNumberFormat="1" applyFont="1" applyBorder="1" applyAlignment="1" applyProtection="1" quotePrefix="1">
      <alignment horizontal="right" vertical="center" wrapText="1" indent="1"/>
      <protection locked="0"/>
    </xf>
    <xf numFmtId="0" fontId="20" fillId="0" borderId="28" xfId="0" applyFont="1" applyBorder="1" applyAlignment="1" applyProtection="1">
      <alignment horizontal="left" vertical="center" wrapText="1" indent="1"/>
      <protection/>
    </xf>
    <xf numFmtId="0" fontId="18" fillId="0" borderId="29" xfId="0" applyFont="1" applyBorder="1" applyAlignment="1" applyProtection="1">
      <alignment horizontal="left" vertical="center" wrapText="1" indent="1"/>
      <protection/>
    </xf>
    <xf numFmtId="164" fontId="18" fillId="0" borderId="21" xfId="0" applyNumberFormat="1" applyFont="1" applyBorder="1" applyAlignment="1" applyProtection="1" quotePrefix="1">
      <alignment horizontal="right" vertical="center" wrapText="1" indent="1"/>
      <protection/>
    </xf>
    <xf numFmtId="164" fontId="18" fillId="0" borderId="42" xfId="0" applyNumberFormat="1" applyFont="1" applyBorder="1" applyAlignment="1" applyProtection="1" quotePrefix="1">
      <alignment horizontal="right" vertical="center" wrapText="1" indent="1"/>
      <protection/>
    </xf>
    <xf numFmtId="164" fontId="16" fillId="0" borderId="61" xfId="0" applyNumberFormat="1" applyFont="1" applyFill="1" applyBorder="1" applyAlignment="1" applyProtection="1">
      <alignment horizontal="left" vertical="center" wrapText="1" indent="1"/>
      <protection locked="0"/>
    </xf>
    <xf numFmtId="164" fontId="21" fillId="0" borderId="10" xfId="0" applyNumberFormat="1" applyFont="1" applyFill="1" applyBorder="1" applyAlignment="1" applyProtection="1">
      <alignment horizontal="right" vertical="center" wrapText="1" indent="1"/>
      <protection/>
    </xf>
    <xf numFmtId="0" fontId="7" fillId="0" borderId="13" xfId="0" applyFont="1" applyFill="1" applyBorder="1" applyAlignment="1" applyProtection="1">
      <alignment horizontal="center" vertical="center"/>
      <protection locked="0"/>
    </xf>
    <xf numFmtId="0" fontId="7" fillId="0" borderId="60" xfId="0" applyFont="1" applyFill="1" applyBorder="1" applyAlignment="1" applyProtection="1">
      <alignment horizontal="center" vertical="center"/>
      <protection locked="0"/>
    </xf>
    <xf numFmtId="0" fontId="7" fillId="0" borderId="62" xfId="0" applyFont="1" applyFill="1" applyBorder="1" applyAlignment="1" applyProtection="1">
      <alignment horizontal="right" vertical="center" indent="1"/>
      <protection locked="0"/>
    </xf>
    <xf numFmtId="49" fontId="7" fillId="0" borderId="62" xfId="0" applyNumberFormat="1" applyFont="1" applyFill="1" applyBorder="1" applyAlignment="1" applyProtection="1">
      <alignment horizontal="right" vertical="center"/>
      <protection locked="0"/>
    </xf>
    <xf numFmtId="164" fontId="14" fillId="0" borderId="32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32" xfId="0" applyNumberFormat="1" applyFont="1" applyFill="1" applyBorder="1" applyAlignment="1" applyProtection="1">
      <alignment horizontal="left" vertical="center" wrapText="1" indent="1"/>
      <protection locked="0"/>
    </xf>
    <xf numFmtId="0" fontId="24" fillId="0" borderId="0" xfId="0" applyFont="1" applyAlignment="1" applyProtection="1">
      <alignment horizontal="right" vertical="top"/>
      <protection locked="0"/>
    </xf>
    <xf numFmtId="164" fontId="0" fillId="34" borderId="0" xfId="0" applyNumberFormat="1" applyFill="1" applyBorder="1" applyAlignment="1" applyProtection="1">
      <alignment horizontal="center" vertical="center" wrapText="1"/>
      <protection locked="0"/>
    </xf>
    <xf numFmtId="164" fontId="0" fillId="34" borderId="0" xfId="0" applyNumberFormat="1" applyFill="1" applyBorder="1" applyAlignment="1" applyProtection="1">
      <alignment horizontal="left" vertical="center" wrapText="1" indent="1"/>
      <protection locked="0"/>
    </xf>
    <xf numFmtId="164" fontId="5" fillId="34" borderId="0" xfId="0" applyNumberFormat="1" applyFont="1" applyFill="1" applyBorder="1" applyAlignment="1" applyProtection="1">
      <alignment horizontal="right" wrapText="1"/>
      <protection locked="0"/>
    </xf>
    <xf numFmtId="164" fontId="0" fillId="0" borderId="0" xfId="0" applyNumberFormat="1" applyAlignment="1">
      <alignment vertical="center" wrapText="1"/>
    </xf>
    <xf numFmtId="164" fontId="3" fillId="35" borderId="11" xfId="0" applyNumberFormat="1" applyFont="1" applyFill="1" applyBorder="1" applyAlignment="1" applyProtection="1">
      <alignment horizontal="center" vertical="center" wrapText="1"/>
      <protection locked="0"/>
    </xf>
    <xf numFmtId="164" fontId="3" fillId="35" borderId="11" xfId="0" applyNumberFormat="1" applyFont="1" applyFill="1" applyBorder="1" applyAlignment="1" applyProtection="1">
      <alignment horizontal="left" vertical="center" wrapText="1" indent="1"/>
      <protection locked="0"/>
    </xf>
    <xf numFmtId="164" fontId="25" fillId="35" borderId="11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164" fontId="7" fillId="34" borderId="11" xfId="0" applyNumberFormat="1" applyFont="1" applyFill="1" applyBorder="1" applyAlignment="1" applyProtection="1">
      <alignment horizontal="center" vertical="center" wrapText="1"/>
      <protection locked="0"/>
    </xf>
    <xf numFmtId="164" fontId="7" fillId="34" borderId="11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0" xfId="0" applyNumberFormat="1" applyAlignment="1" applyProtection="1">
      <alignment vertical="center" wrapText="1"/>
      <protection/>
    </xf>
    <xf numFmtId="49" fontId="14" fillId="34" borderId="11" xfId="59" applyNumberFormat="1" applyFont="1" applyFill="1" applyBorder="1" applyAlignment="1" applyProtection="1">
      <alignment horizontal="left" vertical="center" wrapText="1" indent="1"/>
      <protection/>
    </xf>
    <xf numFmtId="0" fontId="14" fillId="34" borderId="11" xfId="59" applyFont="1" applyFill="1" applyBorder="1" applyAlignment="1" applyProtection="1">
      <alignment horizontal="left" vertical="center" wrapText="1" indent="1"/>
      <protection/>
    </xf>
    <xf numFmtId="164" fontId="14" fillId="34" borderId="11" xfId="59" applyNumberFormat="1" applyFont="1" applyFill="1" applyBorder="1" applyAlignment="1" applyProtection="1">
      <alignment horizontal="right" vertical="center" wrapText="1"/>
      <protection/>
    </xf>
    <xf numFmtId="164" fontId="26" fillId="0" borderId="0" xfId="0" applyNumberFormat="1" applyFont="1" applyAlignment="1">
      <alignment vertical="center" wrapText="1"/>
    </xf>
    <xf numFmtId="49" fontId="14" fillId="34" borderId="11" xfId="59" applyNumberFormat="1" applyFont="1" applyFill="1" applyBorder="1" applyAlignment="1" applyProtection="1">
      <alignment horizontal="left" vertical="center" wrapText="1" indent="1"/>
      <protection/>
    </xf>
    <xf numFmtId="164" fontId="14" fillId="34" borderId="11" xfId="59" applyNumberFormat="1" applyFont="1" applyFill="1" applyBorder="1" applyAlignment="1" applyProtection="1">
      <alignment horizontal="right" vertical="center" wrapText="1"/>
      <protection locked="0"/>
    </xf>
    <xf numFmtId="164" fontId="27" fillId="0" borderId="0" xfId="0" applyNumberFormat="1" applyFont="1" applyAlignment="1">
      <alignment vertical="center" wrapText="1"/>
    </xf>
    <xf numFmtId="49" fontId="16" fillId="34" borderId="11" xfId="59" applyNumberFormat="1" applyFont="1" applyFill="1" applyBorder="1" applyAlignment="1" applyProtection="1">
      <alignment horizontal="left" vertical="center" wrapText="1" indent="1"/>
      <protection/>
    </xf>
    <xf numFmtId="0" fontId="16" fillId="34" borderId="11" xfId="59" applyFont="1" applyFill="1" applyBorder="1" applyAlignment="1" applyProtection="1">
      <alignment horizontal="left" vertical="center" wrapText="1" indent="1"/>
      <protection/>
    </xf>
    <xf numFmtId="164" fontId="16" fillId="34" borderId="11" xfId="59" applyNumberFormat="1" applyFont="1" applyFill="1" applyBorder="1" applyAlignment="1" applyProtection="1">
      <alignment horizontal="right" vertical="center" wrapText="1"/>
      <protection locked="0"/>
    </xf>
    <xf numFmtId="0" fontId="13" fillId="34" borderId="11" xfId="0" applyFont="1" applyFill="1" applyBorder="1" applyAlignment="1">
      <alignment horizontal="left" vertical="center" wrapText="1" indent="1"/>
    </xf>
    <xf numFmtId="0" fontId="28" fillId="34" borderId="11" xfId="0" applyFont="1" applyFill="1" applyBorder="1" applyAlignment="1">
      <alignment horizontal="left" vertical="center" wrapText="1" indent="1"/>
    </xf>
    <xf numFmtId="164" fontId="21" fillId="34" borderId="11" xfId="59" applyNumberFormat="1" applyFont="1" applyFill="1" applyBorder="1" applyAlignment="1" applyProtection="1">
      <alignment horizontal="right" vertical="center" wrapText="1"/>
      <protection locked="0"/>
    </xf>
    <xf numFmtId="164" fontId="27" fillId="0" borderId="0" xfId="0" applyNumberFormat="1" applyFont="1" applyFill="1" applyAlignment="1">
      <alignment vertical="center" wrapText="1"/>
    </xf>
    <xf numFmtId="0" fontId="16" fillId="34" borderId="11" xfId="59" applyFont="1" applyFill="1" applyBorder="1" applyAlignment="1" applyProtection="1">
      <alignment horizontal="left" vertical="center" wrapText="1" indent="1"/>
      <protection/>
    </xf>
    <xf numFmtId="49" fontId="21" fillId="34" borderId="11" xfId="59" applyNumberFormat="1" applyFont="1" applyFill="1" applyBorder="1" applyAlignment="1" applyProtection="1">
      <alignment horizontal="left" vertical="center" wrapText="1" indent="1"/>
      <protection/>
    </xf>
    <xf numFmtId="164" fontId="16" fillId="34" borderId="11" xfId="59" applyNumberFormat="1" applyFont="1" applyFill="1" applyBorder="1" applyAlignment="1" applyProtection="1">
      <alignment horizontal="right" vertical="center" wrapText="1"/>
      <protection locked="0"/>
    </xf>
    <xf numFmtId="0" fontId="17" fillId="34" borderId="11" xfId="59" applyFont="1" applyFill="1" applyBorder="1" applyAlignment="1" applyProtection="1">
      <alignment horizontal="left" vertical="center" wrapText="1" indent="1"/>
      <protection/>
    </xf>
    <xf numFmtId="164" fontId="13" fillId="34" borderId="11" xfId="0" applyNumberFormat="1" applyFont="1" applyFill="1" applyBorder="1" applyAlignment="1" applyProtection="1">
      <alignment horizontal="left" vertical="center" wrapText="1" indent="1"/>
      <protection locked="0"/>
    </xf>
    <xf numFmtId="0" fontId="17" fillId="34" borderId="11" xfId="59" applyFont="1" applyFill="1" applyBorder="1" applyAlignment="1" applyProtection="1">
      <alignment horizontal="left" vertical="center" wrapText="1" indent="1"/>
      <protection/>
    </xf>
    <xf numFmtId="164" fontId="13" fillId="34" borderId="11" xfId="0" applyNumberFormat="1" applyFont="1" applyFill="1" applyBorder="1" applyAlignment="1" applyProtection="1">
      <alignment vertical="center" wrapText="1"/>
      <protection locked="0"/>
    </xf>
    <xf numFmtId="0" fontId="14" fillId="35" borderId="11" xfId="59" applyFont="1" applyFill="1" applyBorder="1" applyAlignment="1" applyProtection="1">
      <alignment horizontal="left" vertical="center" wrapText="1" indent="1"/>
      <protection/>
    </xf>
    <xf numFmtId="164" fontId="7" fillId="35" borderId="11" xfId="0" applyNumberFormat="1" applyFont="1" applyFill="1" applyBorder="1" applyAlignment="1" applyProtection="1">
      <alignment vertical="center" wrapText="1"/>
      <protection locked="0"/>
    </xf>
    <xf numFmtId="164" fontId="0" fillId="34" borderId="0" xfId="0" applyNumberFormat="1" applyFill="1" applyAlignment="1">
      <alignment horizontal="center" vertical="center" wrapText="1"/>
    </xf>
    <xf numFmtId="164" fontId="0" fillId="34" borderId="0" xfId="0" applyNumberFormat="1" applyFill="1" applyAlignment="1">
      <alignment horizontal="left" vertical="center" wrapText="1" indent="1"/>
    </xf>
    <xf numFmtId="164" fontId="0" fillId="34" borderId="0" xfId="0" applyNumberFormat="1" applyFill="1" applyAlignment="1">
      <alignment vertical="center" wrapText="1"/>
    </xf>
    <xf numFmtId="164" fontId="0" fillId="34" borderId="0" xfId="0" applyNumberFormat="1" applyFill="1" applyBorder="1" applyAlignment="1">
      <alignment horizontal="left" vertical="center" wrapText="1" indent="1"/>
    </xf>
    <xf numFmtId="164" fontId="3" fillId="35" borderId="20" xfId="0" applyNumberFormat="1" applyFont="1" applyFill="1" applyBorder="1" applyAlignment="1" applyProtection="1">
      <alignment horizontal="center" vertical="center" wrapText="1"/>
      <protection locked="0"/>
    </xf>
    <xf numFmtId="164" fontId="3" fillId="35" borderId="21" xfId="0" applyNumberFormat="1" applyFont="1" applyFill="1" applyBorder="1" applyAlignment="1" applyProtection="1">
      <alignment horizontal="center" vertical="center" wrapText="1"/>
      <protection locked="0"/>
    </xf>
    <xf numFmtId="164" fontId="3" fillId="35" borderId="21" xfId="0" applyNumberFormat="1" applyFont="1" applyFill="1" applyBorder="1" applyAlignment="1">
      <alignment horizontal="center" vertical="center" wrapText="1"/>
    </xf>
    <xf numFmtId="164" fontId="3" fillId="34" borderId="0" xfId="0" applyNumberFormat="1" applyFont="1" applyFill="1" applyAlignment="1">
      <alignment horizontal="center" vertical="center" wrapText="1"/>
    </xf>
    <xf numFmtId="164" fontId="7" fillId="34" borderId="16" xfId="0" applyNumberFormat="1" applyFont="1" applyFill="1" applyBorder="1" applyAlignment="1" applyProtection="1">
      <alignment horizontal="center" vertical="center" wrapText="1"/>
      <protection locked="0"/>
    </xf>
    <xf numFmtId="164" fontId="7" fillId="34" borderId="10" xfId="0" applyNumberFormat="1" applyFont="1" applyFill="1" applyBorder="1" applyAlignment="1" applyProtection="1">
      <alignment horizontal="center" vertical="center" wrapText="1"/>
      <protection locked="0"/>
    </xf>
    <xf numFmtId="164" fontId="0" fillId="34" borderId="0" xfId="0" applyNumberFormat="1" applyFill="1" applyAlignment="1" applyProtection="1">
      <alignment vertical="center" wrapText="1"/>
      <protection/>
    </xf>
    <xf numFmtId="49" fontId="14" fillId="34" borderId="20" xfId="59" applyNumberFormat="1" applyFont="1" applyFill="1" applyBorder="1" applyAlignment="1" applyProtection="1">
      <alignment horizontal="left" vertical="center" wrapText="1" indent="1"/>
      <protection/>
    </xf>
    <xf numFmtId="0" fontId="17" fillId="34" borderId="21" xfId="59" applyFont="1" applyFill="1" applyBorder="1" applyAlignment="1" applyProtection="1">
      <alignment horizontal="left" vertical="center" wrapText="1" indent="1"/>
      <protection/>
    </xf>
    <xf numFmtId="164" fontId="10" fillId="34" borderId="21" xfId="59" applyNumberFormat="1" applyFont="1" applyFill="1" applyBorder="1" applyAlignment="1" applyProtection="1">
      <alignment horizontal="right" vertical="center" wrapText="1"/>
      <protection/>
    </xf>
    <xf numFmtId="49" fontId="16" fillId="34" borderId="17" xfId="59" applyNumberFormat="1" applyFont="1" applyFill="1" applyBorder="1" applyAlignment="1" applyProtection="1">
      <alignment horizontal="left" vertical="center" wrapText="1" indent="1"/>
      <protection/>
    </xf>
    <xf numFmtId="0" fontId="19" fillId="34" borderId="11" xfId="0" applyFont="1" applyFill="1" applyBorder="1" applyAlignment="1">
      <alignment horizontal="left" wrapText="1" indent="1"/>
    </xf>
    <xf numFmtId="3" fontId="29" fillId="34" borderId="11" xfId="0" applyNumberFormat="1" applyFont="1" applyFill="1" applyBorder="1" applyAlignment="1">
      <alignment/>
    </xf>
    <xf numFmtId="49" fontId="16" fillId="34" borderId="16" xfId="59" applyNumberFormat="1" applyFont="1" applyFill="1" applyBorder="1" applyAlignment="1" applyProtection="1">
      <alignment horizontal="left" vertical="center" wrapText="1" indent="1"/>
      <protection/>
    </xf>
    <xf numFmtId="0" fontId="19" fillId="34" borderId="10" xfId="0" applyFont="1" applyFill="1" applyBorder="1" applyAlignment="1">
      <alignment horizontal="left" wrapText="1" indent="1"/>
    </xf>
    <xf numFmtId="3" fontId="30" fillId="34" borderId="10" xfId="0" applyNumberFormat="1" applyFont="1" applyFill="1" applyBorder="1" applyAlignment="1">
      <alignment/>
    </xf>
    <xf numFmtId="0" fontId="17" fillId="34" borderId="21" xfId="59" applyFont="1" applyFill="1" applyBorder="1" applyAlignment="1" applyProtection="1">
      <alignment horizontal="left" indent="1"/>
      <protection/>
    </xf>
    <xf numFmtId="164" fontId="10" fillId="34" borderId="21" xfId="59" applyNumberFormat="1" applyFont="1" applyFill="1" applyBorder="1" applyAlignment="1" applyProtection="1">
      <alignment horizontal="right" vertical="center" wrapText="1"/>
      <protection locked="0"/>
    </xf>
    <xf numFmtId="164" fontId="1" fillId="34" borderId="11" xfId="59" applyNumberFormat="1" applyFont="1" applyFill="1" applyBorder="1" applyAlignment="1" applyProtection="1">
      <alignment horizontal="right" vertical="center" wrapText="1"/>
      <protection locked="0"/>
    </xf>
    <xf numFmtId="0" fontId="16" fillId="34" borderId="21" xfId="59" applyFont="1" applyFill="1" applyBorder="1" applyAlignment="1" applyProtection="1">
      <alignment horizontal="left" vertical="center" wrapText="1" indent="1"/>
      <protection/>
    </xf>
    <xf numFmtId="164" fontId="9" fillId="34" borderId="21" xfId="59" applyNumberFormat="1" applyFont="1" applyFill="1" applyBorder="1" applyAlignment="1" applyProtection="1">
      <alignment horizontal="right" vertical="center" wrapText="1"/>
      <protection locked="0"/>
    </xf>
    <xf numFmtId="49" fontId="16" fillId="34" borderId="18" xfId="59" applyNumberFormat="1" applyFont="1" applyFill="1" applyBorder="1" applyAlignment="1" applyProtection="1">
      <alignment horizontal="left" vertical="center" wrapText="1" indent="1"/>
      <protection/>
    </xf>
    <xf numFmtId="0" fontId="16" fillId="34" borderId="12" xfId="59" applyFont="1" applyFill="1" applyBorder="1" applyAlignment="1" applyProtection="1">
      <alignment horizontal="left" vertical="center" wrapText="1" indent="1"/>
      <protection/>
    </xf>
    <xf numFmtId="164" fontId="1" fillId="34" borderId="12" xfId="59" applyNumberFormat="1" applyFont="1" applyFill="1" applyBorder="1" applyAlignment="1" applyProtection="1">
      <alignment horizontal="right" vertical="center" wrapText="1"/>
      <protection locked="0"/>
    </xf>
    <xf numFmtId="164" fontId="31" fillId="34" borderId="0" xfId="0" applyNumberFormat="1" applyFont="1" applyFill="1" applyAlignment="1">
      <alignment vertical="center" wrapText="1"/>
    </xf>
    <xf numFmtId="3" fontId="9" fillId="34" borderId="21" xfId="0" applyNumberFormat="1" applyFont="1" applyFill="1" applyBorder="1" applyAlignment="1" applyProtection="1">
      <alignment vertical="center" wrapText="1"/>
      <protection locked="0"/>
    </xf>
    <xf numFmtId="0" fontId="16" fillId="34" borderId="12" xfId="0" applyFont="1" applyFill="1" applyBorder="1" applyAlignment="1">
      <alignment horizontal="left" vertical="center" wrapText="1" indent="1"/>
    </xf>
    <xf numFmtId="3" fontId="30" fillId="34" borderId="12" xfId="0" applyNumberFormat="1" applyFont="1" applyFill="1" applyBorder="1" applyAlignment="1">
      <alignment/>
    </xf>
    <xf numFmtId="0" fontId="14" fillId="35" borderId="20" xfId="59" applyFont="1" applyFill="1" applyBorder="1" applyAlignment="1" applyProtection="1">
      <alignment horizontal="left" vertical="center" wrapText="1" indent="1"/>
      <protection/>
    </xf>
    <xf numFmtId="0" fontId="14" fillId="35" borderId="21" xfId="59" applyFont="1" applyFill="1" applyBorder="1" applyAlignment="1" applyProtection="1">
      <alignment horizontal="left" vertical="center" wrapText="1" indent="1"/>
      <protection/>
    </xf>
    <xf numFmtId="164" fontId="4" fillId="35" borderId="21" xfId="0" applyNumberFormat="1" applyFont="1" applyFill="1" applyBorder="1" applyAlignment="1" applyProtection="1">
      <alignment vertical="center" wrapText="1"/>
      <protection locked="0"/>
    </xf>
    <xf numFmtId="164" fontId="3" fillId="34" borderId="0" xfId="0" applyNumberFormat="1" applyFont="1" applyFill="1" applyAlignment="1">
      <alignment vertical="center" wrapText="1"/>
    </xf>
    <xf numFmtId="164" fontId="0" fillId="34" borderId="0" xfId="0" applyNumberFormat="1" applyFill="1" applyAlignment="1" applyProtection="1">
      <alignment horizontal="center" vertical="center" wrapText="1"/>
      <protection locked="0"/>
    </xf>
    <xf numFmtId="164" fontId="0" fillId="0" borderId="0" xfId="59" applyNumberFormat="1" applyFont="1" applyFill="1" applyProtection="1">
      <alignment/>
      <protection/>
    </xf>
    <xf numFmtId="164" fontId="6" fillId="0" borderId="0" xfId="0" applyNumberFormat="1" applyFont="1" applyFill="1" applyAlignment="1">
      <alignment horizontal="center" vertical="center" wrapText="1"/>
    </xf>
    <xf numFmtId="0" fontId="14" fillId="0" borderId="11" xfId="59" applyFont="1" applyFill="1" applyBorder="1" applyAlignment="1" applyProtection="1">
      <alignment horizontal="left" vertical="center" wrapText="1" indent="1"/>
      <protection/>
    </xf>
    <xf numFmtId="3" fontId="16" fillId="0" borderId="11" xfId="0" applyNumberFormat="1" applyFont="1" applyBorder="1" applyAlignment="1" applyProtection="1">
      <alignment horizontal="right" vertical="center" indent="1"/>
      <protection locked="0"/>
    </xf>
    <xf numFmtId="164" fontId="14" fillId="33" borderId="60" xfId="0" applyNumberFormat="1" applyFont="1" applyFill="1" applyBorder="1" applyAlignment="1" applyProtection="1">
      <alignment vertical="center" wrapText="1"/>
      <protection/>
    </xf>
    <xf numFmtId="164" fontId="14" fillId="0" borderId="60" xfId="0" applyNumberFormat="1" applyFont="1" applyFill="1" applyBorder="1" applyAlignment="1" applyProtection="1">
      <alignment vertical="center" wrapText="1"/>
      <protection/>
    </xf>
    <xf numFmtId="164" fontId="14" fillId="0" borderId="38" xfId="0" applyNumberFormat="1" applyFont="1" applyFill="1" applyBorder="1" applyAlignment="1" applyProtection="1">
      <alignment vertical="center" wrapText="1"/>
      <protection/>
    </xf>
    <xf numFmtId="164" fontId="0" fillId="0" borderId="60" xfId="0" applyNumberFormat="1" applyFill="1" applyBorder="1" applyAlignment="1">
      <alignment horizontal="center" vertical="center" wrapText="1"/>
    </xf>
    <xf numFmtId="164" fontId="13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10" xfId="0" applyNumberFormat="1" applyFont="1" applyFill="1" applyBorder="1" applyAlignment="1" applyProtection="1">
      <alignment vertical="center" wrapText="1"/>
      <protection locked="0"/>
    </xf>
    <xf numFmtId="49" fontId="13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24" xfId="0" applyNumberFormat="1" applyFont="1" applyFill="1" applyBorder="1" applyAlignment="1" applyProtection="1">
      <alignment vertical="center" wrapText="1"/>
      <protection/>
    </xf>
    <xf numFmtId="164" fontId="3" fillId="0" borderId="63" xfId="0" applyNumberFormat="1" applyFont="1" applyFill="1" applyBorder="1" applyAlignment="1">
      <alignment vertical="center" wrapText="1"/>
    </xf>
    <xf numFmtId="173" fontId="2" fillId="0" borderId="0" xfId="59" applyNumberFormat="1" applyFill="1" applyProtection="1">
      <alignment/>
      <protection/>
    </xf>
    <xf numFmtId="173" fontId="16" fillId="0" borderId="0" xfId="59" applyNumberFormat="1" applyFont="1" applyFill="1" applyProtection="1">
      <alignment/>
      <protection/>
    </xf>
    <xf numFmtId="173" fontId="0" fillId="0" borderId="0" xfId="59" applyNumberFormat="1" applyFont="1" applyFill="1" applyProtection="1">
      <alignment/>
      <protection/>
    </xf>
    <xf numFmtId="3" fontId="2" fillId="0" borderId="0" xfId="59" applyNumberFormat="1" applyFill="1" applyProtection="1">
      <alignment/>
      <protection/>
    </xf>
    <xf numFmtId="3" fontId="16" fillId="0" borderId="0" xfId="59" applyNumberFormat="1" applyFont="1" applyFill="1" applyProtection="1">
      <alignment/>
      <protection/>
    </xf>
    <xf numFmtId="3" fontId="0" fillId="0" borderId="0" xfId="59" applyNumberFormat="1" applyFont="1" applyFill="1" applyProtection="1">
      <alignment/>
      <protection/>
    </xf>
    <xf numFmtId="3" fontId="2" fillId="0" borderId="0" xfId="59" applyNumberFormat="1" applyFill="1" applyAlignment="1" applyProtection="1">
      <alignment/>
      <protection/>
    </xf>
    <xf numFmtId="173" fontId="2" fillId="0" borderId="0" xfId="59" applyNumberFormat="1" applyFill="1" applyAlignment="1" applyProtection="1">
      <alignment/>
      <protection/>
    </xf>
    <xf numFmtId="3" fontId="14" fillId="0" borderId="11" xfId="0" applyNumberFormat="1" applyFont="1" applyBorder="1" applyAlignment="1" applyProtection="1">
      <alignment horizontal="right" vertical="center" indent="1"/>
      <protection locked="0"/>
    </xf>
    <xf numFmtId="164" fontId="16" fillId="0" borderId="64" xfId="0" applyNumberFormat="1" applyFont="1" applyFill="1" applyBorder="1" applyAlignment="1" applyProtection="1">
      <alignment vertical="center" wrapText="1"/>
      <protection locked="0"/>
    </xf>
    <xf numFmtId="164" fontId="0" fillId="0" borderId="31" xfId="0" applyNumberFormat="1" applyFont="1" applyFill="1" applyBorder="1" applyAlignment="1" applyProtection="1">
      <alignment vertical="top" wrapText="1"/>
      <protection locked="0"/>
    </xf>
    <xf numFmtId="164" fontId="0" fillId="0" borderId="15" xfId="0" applyNumberFormat="1" applyFont="1" applyFill="1" applyBorder="1" applyAlignment="1" applyProtection="1">
      <alignment vertical="top" wrapText="1"/>
      <protection/>
    </xf>
    <xf numFmtId="0" fontId="32" fillId="35" borderId="11" xfId="0" applyFont="1" applyFill="1" applyBorder="1" applyAlignment="1">
      <alignment/>
    </xf>
    <xf numFmtId="0" fontId="0" fillId="0" borderId="11" xfId="0" applyBorder="1" applyAlignment="1">
      <alignment/>
    </xf>
    <xf numFmtId="3" fontId="0" fillId="0" borderId="11" xfId="0" applyNumberFormat="1" applyBorder="1" applyAlignment="1">
      <alignment/>
    </xf>
    <xf numFmtId="0" fontId="0" fillId="0" borderId="11" xfId="0" applyBorder="1" applyAlignment="1">
      <alignment wrapText="1"/>
    </xf>
    <xf numFmtId="0" fontId="0" fillId="36" borderId="11" xfId="0" applyFill="1" applyBorder="1" applyAlignment="1">
      <alignment/>
    </xf>
    <xf numFmtId="0" fontId="32" fillId="36" borderId="11" xfId="0" applyFont="1" applyFill="1" applyBorder="1" applyAlignment="1">
      <alignment/>
    </xf>
    <xf numFmtId="3" fontId="32" fillId="36" borderId="11" xfId="0" applyNumberFormat="1" applyFont="1" applyFill="1" applyBorder="1" applyAlignment="1">
      <alignment/>
    </xf>
    <xf numFmtId="0" fontId="0" fillId="0" borderId="11" xfId="0" applyFill="1" applyBorder="1" applyAlignment="1">
      <alignment/>
    </xf>
    <xf numFmtId="3" fontId="0" fillId="0" borderId="11" xfId="0" applyNumberFormat="1" applyFill="1" applyBorder="1" applyAlignment="1">
      <alignment/>
    </xf>
    <xf numFmtId="0" fontId="32" fillId="0" borderId="11" xfId="0" applyFont="1" applyBorder="1" applyAlignment="1">
      <alignment/>
    </xf>
    <xf numFmtId="3" fontId="32" fillId="35" borderId="11" xfId="0" applyNumberFormat="1" applyFont="1" applyFill="1" applyBorder="1" applyAlignment="1">
      <alignment/>
    </xf>
    <xf numFmtId="164" fontId="0" fillId="0" borderId="64" xfId="0" applyNumberFormat="1" applyFont="1" applyFill="1" applyBorder="1" applyAlignment="1" applyProtection="1">
      <alignment vertical="top" wrapText="1"/>
      <protection locked="0"/>
    </xf>
    <xf numFmtId="164" fontId="2" fillId="0" borderId="0" xfId="59" applyNumberFormat="1" applyFont="1" applyFill="1" applyProtection="1">
      <alignment/>
      <protection/>
    </xf>
    <xf numFmtId="3" fontId="0" fillId="0" borderId="0" xfId="0" applyNumberFormat="1" applyAlignment="1">
      <alignment/>
    </xf>
    <xf numFmtId="0" fontId="32" fillId="0" borderId="0" xfId="0" applyFont="1" applyAlignment="1">
      <alignment/>
    </xf>
    <xf numFmtId="0" fontId="32" fillId="4" borderId="11" xfId="0" applyFont="1" applyFill="1" applyBorder="1" applyAlignment="1">
      <alignment/>
    </xf>
    <xf numFmtId="0" fontId="32" fillId="14" borderId="11" xfId="0" applyFont="1" applyFill="1" applyBorder="1" applyAlignment="1">
      <alignment/>
    </xf>
    <xf numFmtId="0" fontId="32" fillId="16" borderId="53" xfId="0" applyFont="1" applyFill="1" applyBorder="1" applyAlignment="1">
      <alignment/>
    </xf>
    <xf numFmtId="0" fontId="32" fillId="5" borderId="11" xfId="0" applyFont="1" applyFill="1" applyBorder="1" applyAlignment="1">
      <alignment/>
    </xf>
    <xf numFmtId="3" fontId="0" fillId="4" borderId="11" xfId="0" applyNumberFormat="1" applyFill="1" applyBorder="1" applyAlignment="1">
      <alignment/>
    </xf>
    <xf numFmtId="3" fontId="0" fillId="14" borderId="11" xfId="0" applyNumberFormat="1" applyFill="1" applyBorder="1" applyAlignment="1">
      <alignment/>
    </xf>
    <xf numFmtId="3" fontId="0" fillId="16" borderId="53" xfId="0" applyNumberFormat="1" applyFill="1" applyBorder="1" applyAlignment="1">
      <alignment/>
    </xf>
    <xf numFmtId="3" fontId="0" fillId="5" borderId="11" xfId="0" applyNumberFormat="1" applyFill="1" applyBorder="1" applyAlignment="1">
      <alignment/>
    </xf>
    <xf numFmtId="3" fontId="32" fillId="0" borderId="11" xfId="0" applyNumberFormat="1" applyFont="1" applyBorder="1" applyAlignment="1">
      <alignment/>
    </xf>
    <xf numFmtId="3" fontId="32" fillId="4" borderId="11" xfId="0" applyNumberFormat="1" applyFont="1" applyFill="1" applyBorder="1" applyAlignment="1">
      <alignment/>
    </xf>
    <xf numFmtId="3" fontId="32" fillId="14" borderId="11" xfId="0" applyNumberFormat="1" applyFont="1" applyFill="1" applyBorder="1" applyAlignment="1">
      <alignment/>
    </xf>
    <xf numFmtId="3" fontId="32" fillId="16" borderId="53" xfId="0" applyNumberFormat="1" applyFont="1" applyFill="1" applyBorder="1" applyAlignment="1">
      <alignment/>
    </xf>
    <xf numFmtId="3" fontId="32" fillId="5" borderId="11" xfId="0" applyNumberFormat="1" applyFont="1" applyFill="1" applyBorder="1" applyAlignment="1">
      <alignment/>
    </xf>
    <xf numFmtId="3" fontId="0" fillId="5" borderId="0" xfId="0" applyNumberFormat="1" applyFill="1" applyAlignment="1">
      <alignment/>
    </xf>
    <xf numFmtId="3" fontId="32" fillId="37" borderId="11" xfId="0" applyNumberFormat="1" applyFont="1" applyFill="1" applyBorder="1" applyAlignment="1">
      <alignment/>
    </xf>
    <xf numFmtId="3" fontId="0" fillId="37" borderId="11" xfId="0" applyNumberFormat="1" applyFill="1" applyBorder="1" applyAlignment="1">
      <alignment/>
    </xf>
    <xf numFmtId="3" fontId="32" fillId="37" borderId="53" xfId="0" applyNumberFormat="1" applyFont="1" applyFill="1" applyBorder="1" applyAlignment="1">
      <alignment/>
    </xf>
    <xf numFmtId="3" fontId="68" fillId="4" borderId="11" xfId="0" applyNumberFormat="1" applyFont="1" applyFill="1" applyBorder="1" applyAlignment="1">
      <alignment/>
    </xf>
    <xf numFmtId="3" fontId="68" fillId="0" borderId="11" xfId="0" applyNumberFormat="1" applyFont="1" applyFill="1" applyBorder="1" applyAlignment="1">
      <alignment/>
    </xf>
    <xf numFmtId="3" fontId="32" fillId="0" borderId="11" xfId="0" applyNumberFormat="1" applyFont="1" applyFill="1" applyBorder="1" applyAlignment="1">
      <alignment/>
    </xf>
    <xf numFmtId="0" fontId="32" fillId="38" borderId="11" xfId="0" applyFont="1" applyFill="1" applyBorder="1" applyAlignment="1">
      <alignment/>
    </xf>
    <xf numFmtId="3" fontId="32" fillId="38" borderId="11" xfId="0" applyNumberFormat="1" applyFont="1" applyFill="1" applyBorder="1" applyAlignment="1">
      <alignment/>
    </xf>
    <xf numFmtId="3" fontId="33" fillId="0" borderId="11" xfId="0" applyNumberFormat="1" applyFont="1" applyBorder="1" applyAlignment="1">
      <alignment/>
    </xf>
    <xf numFmtId="3" fontId="32" fillId="0" borderId="53" xfId="0" applyNumberFormat="1" applyFont="1" applyFill="1" applyBorder="1" applyAlignment="1">
      <alignment/>
    </xf>
    <xf numFmtId="0" fontId="72" fillId="0" borderId="11" xfId="0" applyFont="1" applyBorder="1" applyAlignment="1">
      <alignment wrapText="1"/>
    </xf>
    <xf numFmtId="14" fontId="72" fillId="0" borderId="11" xfId="0" applyNumberFormat="1" applyFont="1" applyBorder="1" applyAlignment="1">
      <alignment/>
    </xf>
    <xf numFmtId="0" fontId="72" fillId="0" borderId="11" xfId="0" applyFont="1" applyBorder="1" applyAlignment="1">
      <alignment/>
    </xf>
    <xf numFmtId="0" fontId="68" fillId="39" borderId="11" xfId="0" applyFont="1" applyFill="1" applyBorder="1" applyAlignment="1">
      <alignment/>
    </xf>
    <xf numFmtId="3" fontId="68" fillId="39" borderId="11" xfId="0" applyNumberFormat="1" applyFont="1" applyFill="1" applyBorder="1" applyAlignment="1">
      <alignment/>
    </xf>
    <xf numFmtId="3" fontId="32" fillId="39" borderId="11" xfId="0" applyNumberFormat="1" applyFont="1" applyFill="1" applyBorder="1" applyAlignment="1">
      <alignment/>
    </xf>
    <xf numFmtId="0" fontId="68" fillId="38" borderId="11" xfId="0" applyFont="1" applyFill="1" applyBorder="1" applyAlignment="1">
      <alignment/>
    </xf>
    <xf numFmtId="3" fontId="68" fillId="38" borderId="11" xfId="0" applyNumberFormat="1" applyFont="1" applyFill="1" applyBorder="1" applyAlignment="1">
      <alignment/>
    </xf>
    <xf numFmtId="0" fontId="68" fillId="0" borderId="0" xfId="0" applyFont="1" applyAlignment="1">
      <alignment/>
    </xf>
    <xf numFmtId="0" fontId="68" fillId="38" borderId="0" xfId="0" applyFont="1" applyFill="1" applyAlignment="1">
      <alignment/>
    </xf>
    <xf numFmtId="0" fontId="0" fillId="38" borderId="0" xfId="0" applyFill="1" applyAlignment="1">
      <alignment/>
    </xf>
    <xf numFmtId="0" fontId="32" fillId="0" borderId="11" xfId="0" applyFont="1" applyFill="1" applyBorder="1" applyAlignment="1">
      <alignment/>
    </xf>
    <xf numFmtId="0" fontId="68" fillId="0" borderId="11" xfId="0" applyFont="1" applyFill="1" applyBorder="1" applyAlignment="1">
      <alignment/>
    </xf>
    <xf numFmtId="3" fontId="0" fillId="38" borderId="11" xfId="0" applyNumberFormat="1" applyFill="1" applyBorder="1" applyAlignment="1">
      <alignment/>
    </xf>
    <xf numFmtId="0" fontId="34" fillId="0" borderId="11" xfId="0" applyFont="1" applyBorder="1" applyAlignment="1">
      <alignment/>
    </xf>
    <xf numFmtId="3" fontId="0" fillId="5" borderId="53" xfId="0" applyNumberFormat="1" applyFill="1" applyBorder="1" applyAlignment="1">
      <alignment/>
    </xf>
    <xf numFmtId="0" fontId="34" fillId="0" borderId="11" xfId="0" applyFont="1" applyFill="1" applyBorder="1" applyAlignment="1">
      <alignment/>
    </xf>
    <xf numFmtId="3" fontId="34" fillId="0" borderId="11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3" fontId="0" fillId="0" borderId="53" xfId="0" applyNumberFormat="1" applyFill="1" applyBorder="1" applyAlignment="1">
      <alignment/>
    </xf>
    <xf numFmtId="49" fontId="0" fillId="0" borderId="11" xfId="0" applyNumberFormat="1" applyBorder="1" applyAlignment="1">
      <alignment/>
    </xf>
    <xf numFmtId="3" fontId="32" fillId="36" borderId="53" xfId="0" applyNumberFormat="1" applyFont="1" applyFill="1" applyBorder="1" applyAlignment="1">
      <alignment/>
    </xf>
    <xf numFmtId="3" fontId="0" fillId="0" borderId="53" xfId="0" applyNumberFormat="1" applyBorder="1" applyAlignment="1">
      <alignment/>
    </xf>
    <xf numFmtId="3" fontId="68" fillId="0" borderId="11" xfId="0" applyNumberFormat="1" applyFont="1" applyBorder="1" applyAlignment="1">
      <alignment/>
    </xf>
    <xf numFmtId="3" fontId="68" fillId="14" borderId="11" xfId="0" applyNumberFormat="1" applyFont="1" applyFill="1" applyBorder="1" applyAlignment="1">
      <alignment/>
    </xf>
    <xf numFmtId="3" fontId="68" fillId="16" borderId="53" xfId="0" applyNumberFormat="1" applyFont="1" applyFill="1" applyBorder="1" applyAlignment="1">
      <alignment/>
    </xf>
    <xf numFmtId="3" fontId="68" fillId="5" borderId="11" xfId="0" applyNumberFormat="1" applyFont="1" applyFill="1" applyBorder="1" applyAlignment="1">
      <alignment/>
    </xf>
    <xf numFmtId="164" fontId="6" fillId="0" borderId="0" xfId="59" applyNumberFormat="1" applyFont="1" applyFill="1" applyBorder="1" applyAlignment="1" applyProtection="1">
      <alignment horizontal="center" vertical="center"/>
      <protection/>
    </xf>
    <xf numFmtId="164" fontId="15" fillId="0" borderId="41" xfId="59" applyNumberFormat="1" applyFont="1" applyFill="1" applyBorder="1" applyAlignment="1" applyProtection="1">
      <alignment horizontal="left" vertical="center"/>
      <protection/>
    </xf>
    <xf numFmtId="164" fontId="15" fillId="0" borderId="41" xfId="59" applyNumberFormat="1" applyFont="1" applyFill="1" applyBorder="1" applyAlignment="1" applyProtection="1">
      <alignment horizontal="left"/>
      <protection/>
    </xf>
    <xf numFmtId="164" fontId="7" fillId="0" borderId="65" xfId="0" applyNumberFormat="1" applyFont="1" applyFill="1" applyBorder="1" applyAlignment="1" applyProtection="1">
      <alignment horizontal="center" vertical="center" wrapText="1"/>
      <protection/>
    </xf>
    <xf numFmtId="164" fontId="7" fillId="0" borderId="66" xfId="0" applyNumberFormat="1" applyFont="1" applyFill="1" applyBorder="1" applyAlignment="1" applyProtection="1">
      <alignment horizontal="center" vertical="center" wrapText="1"/>
      <protection/>
    </xf>
    <xf numFmtId="164" fontId="8" fillId="0" borderId="0" xfId="0" applyNumberFormat="1" applyFont="1" applyFill="1" applyAlignment="1" applyProtection="1">
      <alignment horizontal="center" textRotation="180" wrapText="1"/>
      <protection locked="0"/>
    </xf>
    <xf numFmtId="164" fontId="73" fillId="0" borderId="55" xfId="0" applyNumberFormat="1" applyFont="1" applyFill="1" applyBorder="1" applyAlignment="1" applyProtection="1">
      <alignment horizontal="center" vertical="center" wrapText="1"/>
      <protection/>
    </xf>
    <xf numFmtId="164" fontId="7" fillId="0" borderId="67" xfId="0" applyNumberFormat="1" applyFont="1" applyFill="1" applyBorder="1" applyAlignment="1" applyProtection="1">
      <alignment horizontal="center" vertical="center" wrapText="1"/>
      <protection/>
    </xf>
    <xf numFmtId="164" fontId="7" fillId="0" borderId="68" xfId="0" applyNumberFormat="1" applyFont="1" applyFill="1" applyBorder="1" applyAlignment="1" applyProtection="1">
      <alignment horizontal="center" vertical="center" wrapText="1"/>
      <protection/>
    </xf>
    <xf numFmtId="164" fontId="4" fillId="0" borderId="0" xfId="59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right"/>
      <protection/>
    </xf>
    <xf numFmtId="0" fontId="3" fillId="0" borderId="43" xfId="59" applyFont="1" applyFill="1" applyBorder="1" applyAlignment="1">
      <alignment horizontal="center" vertical="center" wrapText="1"/>
      <protection/>
    </xf>
    <xf numFmtId="0" fontId="3" fillId="0" borderId="25" xfId="59" applyFont="1" applyFill="1" applyBorder="1" applyAlignment="1">
      <alignment horizontal="center" vertical="center" wrapText="1"/>
      <protection/>
    </xf>
    <xf numFmtId="0" fontId="3" fillId="0" borderId="19" xfId="59" applyFont="1" applyFill="1" applyBorder="1" applyAlignment="1">
      <alignment horizontal="center" vertical="center" wrapText="1"/>
      <protection/>
    </xf>
    <xf numFmtId="0" fontId="3" fillId="0" borderId="31" xfId="59" applyFont="1" applyFill="1" applyBorder="1" applyAlignment="1">
      <alignment horizontal="center" vertical="center" wrapText="1"/>
      <protection/>
    </xf>
    <xf numFmtId="0" fontId="3" fillId="0" borderId="13" xfId="59" applyFont="1" applyFill="1" applyBorder="1" applyAlignment="1">
      <alignment horizontal="center" vertical="center" wrapText="1"/>
      <protection/>
    </xf>
    <xf numFmtId="0" fontId="3" fillId="0" borderId="15" xfId="59" applyFont="1" applyFill="1" applyBorder="1" applyAlignment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right"/>
      <protection/>
    </xf>
    <xf numFmtId="0" fontId="7" fillId="0" borderId="20" xfId="59" applyFont="1" applyFill="1" applyBorder="1" applyAlignment="1" applyProtection="1">
      <alignment horizontal="left"/>
      <protection/>
    </xf>
    <xf numFmtId="0" fontId="7" fillId="0" borderId="21" xfId="59" applyFont="1" applyFill="1" applyBorder="1" applyAlignment="1" applyProtection="1">
      <alignment horizontal="left"/>
      <protection/>
    </xf>
    <xf numFmtId="0" fontId="16" fillId="0" borderId="55" xfId="59" applyFont="1" applyFill="1" applyBorder="1" applyAlignment="1">
      <alignment horizontal="justify" vertical="center" wrapText="1"/>
      <protection/>
    </xf>
    <xf numFmtId="0" fontId="7" fillId="0" borderId="49" xfId="0" applyFont="1" applyFill="1" applyBorder="1" applyAlignment="1" applyProtection="1">
      <alignment horizontal="left" indent="1"/>
      <protection/>
    </xf>
    <xf numFmtId="0" fontId="7" fillId="0" borderId="50" xfId="0" applyFont="1" applyFill="1" applyBorder="1" applyAlignment="1" applyProtection="1">
      <alignment horizontal="left" indent="1"/>
      <protection/>
    </xf>
    <xf numFmtId="0" fontId="7" fillId="0" borderId="48" xfId="0" applyFont="1" applyFill="1" applyBorder="1" applyAlignment="1" applyProtection="1">
      <alignment horizontal="left" indent="1"/>
      <protection/>
    </xf>
    <xf numFmtId="0" fontId="16" fillId="0" borderId="13" xfId="0" applyFont="1" applyFill="1" applyBorder="1" applyAlignment="1" applyProtection="1">
      <alignment horizontal="right" indent="1"/>
      <protection locked="0"/>
    </xf>
    <xf numFmtId="0" fontId="16" fillId="0" borderId="43" xfId="0" applyFont="1" applyFill="1" applyBorder="1" applyAlignment="1" applyProtection="1">
      <alignment horizontal="right" indent="1"/>
      <protection locked="0"/>
    </xf>
    <xf numFmtId="0" fontId="16" fillId="0" borderId="15" xfId="0" applyFont="1" applyFill="1" applyBorder="1" applyAlignment="1" applyProtection="1">
      <alignment horizontal="right" indent="1"/>
      <protection locked="0"/>
    </xf>
    <xf numFmtId="0" fontId="16" fillId="0" borderId="25" xfId="0" applyFont="1" applyFill="1" applyBorder="1" applyAlignment="1" applyProtection="1">
      <alignment horizontal="right" indent="1"/>
      <protection locked="0"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0" fontId="14" fillId="0" borderId="21" xfId="0" applyFont="1" applyFill="1" applyBorder="1" applyAlignment="1" applyProtection="1">
      <alignment horizontal="right" indent="1"/>
      <protection/>
    </xf>
    <xf numFmtId="0" fontId="14" fillId="0" borderId="27" xfId="0" applyFont="1" applyFill="1" applyBorder="1" applyAlignment="1" applyProtection="1">
      <alignment horizontal="right" indent="1"/>
      <protection/>
    </xf>
    <xf numFmtId="0" fontId="7" fillId="0" borderId="26" xfId="0" applyFont="1" applyFill="1" applyBorder="1" applyAlignment="1" applyProtection="1">
      <alignment horizontal="center"/>
      <protection/>
    </xf>
    <xf numFmtId="0" fontId="7" fillId="0" borderId="39" xfId="0" applyFont="1" applyFill="1" applyBorder="1" applyAlignment="1" applyProtection="1">
      <alignment horizontal="center"/>
      <protection/>
    </xf>
    <xf numFmtId="0" fontId="7" fillId="0" borderId="69" xfId="0" applyFont="1" applyFill="1" applyBorder="1" applyAlignment="1" applyProtection="1">
      <alignment horizontal="center"/>
      <protection/>
    </xf>
    <xf numFmtId="0" fontId="7" fillId="0" borderId="55" xfId="0" applyFont="1" applyFill="1" applyBorder="1" applyAlignment="1" applyProtection="1">
      <alignment horizontal="center"/>
      <protection/>
    </xf>
    <xf numFmtId="0" fontId="7" fillId="0" borderId="70" xfId="0" applyFont="1" applyFill="1" applyBorder="1" applyAlignment="1" applyProtection="1">
      <alignment horizontal="center"/>
      <protection/>
    </xf>
    <xf numFmtId="0" fontId="16" fillId="0" borderId="57" xfId="0" applyFont="1" applyFill="1" applyBorder="1" applyAlignment="1" applyProtection="1">
      <alignment horizontal="left" indent="1"/>
      <protection locked="0"/>
    </xf>
    <xf numFmtId="0" fontId="16" fillId="0" borderId="71" xfId="0" applyFont="1" applyFill="1" applyBorder="1" applyAlignment="1" applyProtection="1">
      <alignment horizontal="left" indent="1"/>
      <protection locked="0"/>
    </xf>
    <xf numFmtId="0" fontId="16" fillId="0" borderId="72" xfId="0" applyFont="1" applyFill="1" applyBorder="1" applyAlignment="1" applyProtection="1">
      <alignment horizontal="left" indent="1"/>
      <protection locked="0"/>
    </xf>
    <xf numFmtId="0" fontId="16" fillId="0" borderId="45" xfId="0" applyFont="1" applyFill="1" applyBorder="1" applyAlignment="1" applyProtection="1">
      <alignment horizontal="left" indent="1"/>
      <protection locked="0"/>
    </xf>
    <xf numFmtId="0" fontId="16" fillId="0" borderId="46" xfId="0" applyFont="1" applyFill="1" applyBorder="1" applyAlignment="1" applyProtection="1">
      <alignment horizontal="left" indent="1"/>
      <protection locked="0"/>
    </xf>
    <xf numFmtId="0" fontId="16" fillId="0" borderId="64" xfId="0" applyFont="1" applyFill="1" applyBorder="1" applyAlignment="1" applyProtection="1">
      <alignment horizontal="left" indent="1"/>
      <protection locked="0"/>
    </xf>
    <xf numFmtId="0" fontId="0" fillId="0" borderId="0" xfId="0" applyFill="1" applyAlignment="1" applyProtection="1">
      <alignment horizontal="left"/>
      <protection/>
    </xf>
    <xf numFmtId="0" fontId="5" fillId="0" borderId="0" xfId="0" applyFont="1" applyFill="1" applyBorder="1" applyAlignment="1" applyProtection="1">
      <alignment horizontal="right"/>
      <protection/>
    </xf>
    <xf numFmtId="164" fontId="8" fillId="0" borderId="0" xfId="0" applyNumberFormat="1" applyFont="1" applyFill="1" applyAlignment="1" applyProtection="1">
      <alignment horizontal="center" textRotation="180" wrapText="1"/>
      <protection/>
    </xf>
    <xf numFmtId="164" fontId="6" fillId="0" borderId="0" xfId="0" applyNumberFormat="1" applyFont="1" applyFill="1" applyAlignment="1" applyProtection="1">
      <alignment horizontal="center" vertical="center" wrapText="1"/>
      <protection/>
    </xf>
    <xf numFmtId="164" fontId="7" fillId="0" borderId="49" xfId="0" applyNumberFormat="1" applyFont="1" applyFill="1" applyBorder="1" applyAlignment="1" applyProtection="1">
      <alignment horizontal="left" vertical="center" wrapText="1" indent="2"/>
      <protection/>
    </xf>
    <xf numFmtId="164" fontId="7" fillId="0" borderId="42" xfId="0" applyNumberFormat="1" applyFont="1" applyFill="1" applyBorder="1" applyAlignment="1" applyProtection="1">
      <alignment horizontal="left" vertical="center" wrapText="1" indent="2"/>
      <protection/>
    </xf>
    <xf numFmtId="164" fontId="7" fillId="0" borderId="65" xfId="0" applyNumberFormat="1" applyFont="1" applyFill="1" applyBorder="1" applyAlignment="1" applyProtection="1">
      <alignment horizontal="center" vertical="center"/>
      <protection/>
    </xf>
    <xf numFmtId="164" fontId="7" fillId="0" borderId="66" xfId="0" applyNumberFormat="1" applyFont="1" applyFill="1" applyBorder="1" applyAlignment="1" applyProtection="1">
      <alignment horizontal="center" vertical="center"/>
      <protection/>
    </xf>
    <xf numFmtId="164" fontId="7" fillId="0" borderId="65" xfId="0" applyNumberFormat="1" applyFont="1" applyFill="1" applyBorder="1" applyAlignment="1" applyProtection="1">
      <alignment horizontal="center" vertical="center" wrapText="1"/>
      <protection/>
    </xf>
    <xf numFmtId="164" fontId="7" fillId="0" borderId="66" xfId="0" applyNumberFormat="1" applyFont="1" applyFill="1" applyBorder="1" applyAlignment="1" applyProtection="1">
      <alignment horizontal="center" vertical="center" wrapText="1"/>
      <protection/>
    </xf>
    <xf numFmtId="164" fontId="7" fillId="0" borderId="57" xfId="0" applyNumberFormat="1" applyFont="1" applyFill="1" applyBorder="1" applyAlignment="1" applyProtection="1">
      <alignment horizontal="center" vertical="center"/>
      <protection/>
    </xf>
    <xf numFmtId="164" fontId="7" fillId="0" borderId="71" xfId="0" applyNumberFormat="1" applyFont="1" applyFill="1" applyBorder="1" applyAlignment="1" applyProtection="1">
      <alignment horizontal="center" vertical="center"/>
      <protection/>
    </xf>
    <xf numFmtId="164" fontId="7" fillId="0" borderId="54" xfId="0" applyNumberFormat="1" applyFont="1" applyFill="1" applyBorder="1" applyAlignment="1" applyProtection="1">
      <alignment horizontal="center" vertical="center"/>
      <protection/>
    </xf>
    <xf numFmtId="0" fontId="15" fillId="0" borderId="40" xfId="60" applyFont="1" applyFill="1" applyBorder="1" applyAlignment="1" applyProtection="1">
      <alignment horizontal="left" vertical="center" indent="1"/>
      <protection/>
    </xf>
    <xf numFmtId="0" fontId="15" fillId="0" borderId="50" xfId="60" applyFont="1" applyFill="1" applyBorder="1" applyAlignment="1" applyProtection="1">
      <alignment horizontal="left" vertical="center" indent="1"/>
      <protection/>
    </xf>
    <xf numFmtId="0" fontId="15" fillId="0" borderId="42" xfId="60" applyFont="1" applyFill="1" applyBorder="1" applyAlignment="1" applyProtection="1">
      <alignment horizontal="left" vertical="center" indent="1"/>
      <protection/>
    </xf>
    <xf numFmtId="0" fontId="6" fillId="0" borderId="0" xfId="60" applyFont="1" applyFill="1" applyAlignment="1" applyProtection="1">
      <alignment horizontal="center" wrapText="1"/>
      <protection/>
    </xf>
    <xf numFmtId="0" fontId="6" fillId="0" borderId="0" xfId="60" applyFont="1" applyFill="1" applyAlignment="1" applyProtection="1">
      <alignment horizontal="center"/>
      <protection/>
    </xf>
    <xf numFmtId="0" fontId="8" fillId="0" borderId="0" xfId="60" applyFont="1" applyFill="1" applyAlignment="1" applyProtection="1">
      <alignment horizontal="center" textRotation="180"/>
      <protection locked="0"/>
    </xf>
    <xf numFmtId="0" fontId="32" fillId="35" borderId="11" xfId="0" applyFont="1" applyFill="1" applyBorder="1" applyAlignment="1">
      <alignment horizontal="center"/>
    </xf>
    <xf numFmtId="0" fontId="32" fillId="35" borderId="53" xfId="0" applyFont="1" applyFill="1" applyBorder="1" applyAlignment="1">
      <alignment horizontal="center"/>
    </xf>
  </cellXfs>
  <cellStyles count="54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Figyelmeztetés" xfId="49"/>
    <cellStyle name="Hiperhivatkozás" xfId="50"/>
    <cellStyle name="Hyperlink" xfId="51"/>
    <cellStyle name="Hivatkozott cella" xfId="52"/>
    <cellStyle name="Jegyzet" xfId="53"/>
    <cellStyle name="Jó" xfId="54"/>
    <cellStyle name="Kimenet" xfId="55"/>
    <cellStyle name="Followed Hyperlink" xfId="56"/>
    <cellStyle name="Magyarázó szöveg" xfId="57"/>
    <cellStyle name="Már látott hiperhivatkozás" xfId="58"/>
    <cellStyle name="Normál_KVRENMUNKA" xfId="59"/>
    <cellStyle name="Normál_SEGEDLETEK" xfId="60"/>
    <cellStyle name="Összesen" xfId="61"/>
    <cellStyle name="Currency" xfId="62"/>
    <cellStyle name="Currency [0]" xfId="63"/>
    <cellStyle name="Rossz" xfId="64"/>
    <cellStyle name="Semleges" xfId="65"/>
    <cellStyle name="Számítás" xfId="66"/>
    <cellStyle name="Percent" xfId="67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G51"/>
  <sheetViews>
    <sheetView zoomScaleSheetLayoutView="100" workbookViewId="0" topLeftCell="A13">
      <selection activeCell="D29" sqref="D29"/>
    </sheetView>
  </sheetViews>
  <sheetFormatPr defaultColWidth="9.00390625" defaultRowHeight="12.75"/>
  <cols>
    <col min="1" max="1" width="9.50390625" style="296" customWidth="1"/>
    <col min="2" max="2" width="57.50390625" style="296" bestFit="1" customWidth="1"/>
    <col min="3" max="3" width="19.625" style="297" bestFit="1" customWidth="1"/>
    <col min="4" max="4" width="1.4921875" style="321" customWidth="1"/>
    <col min="5" max="5" width="19.625" style="297" bestFit="1" customWidth="1"/>
    <col min="6" max="6" width="11.50390625" style="494" bestFit="1" customWidth="1"/>
    <col min="7" max="7" width="8.375" style="491" bestFit="1" customWidth="1"/>
    <col min="8" max="16384" width="9.375" style="321" customWidth="1"/>
  </cols>
  <sheetData>
    <row r="1" spans="1:5" ht="15.75" customHeight="1">
      <c r="A1" s="569" t="s">
        <v>8</v>
      </c>
      <c r="B1" s="569"/>
      <c r="C1" s="569"/>
      <c r="E1" s="321"/>
    </row>
    <row r="2" spans="1:5" ht="15.75" customHeight="1" thickBot="1">
      <c r="A2" s="570" t="s">
        <v>115</v>
      </c>
      <c r="B2" s="570"/>
      <c r="C2" s="230" t="s">
        <v>296</v>
      </c>
      <c r="E2" s="230" t="s">
        <v>296</v>
      </c>
    </row>
    <row r="3" spans="1:7" ht="37.5" customHeight="1" thickBot="1">
      <c r="A3" s="18" t="s">
        <v>59</v>
      </c>
      <c r="B3" s="19" t="s">
        <v>10</v>
      </c>
      <c r="C3" s="31" t="s">
        <v>456</v>
      </c>
      <c r="E3" s="31" t="s">
        <v>443</v>
      </c>
      <c r="F3" s="494" t="s">
        <v>374</v>
      </c>
      <c r="G3" s="491" t="s">
        <v>373</v>
      </c>
    </row>
    <row r="4" spans="1:7" s="322" customFormat="1" ht="12" customHeight="1" thickBot="1">
      <c r="A4" s="318">
        <v>1</v>
      </c>
      <c r="B4" s="319">
        <v>2</v>
      </c>
      <c r="C4" s="320">
        <v>3</v>
      </c>
      <c r="E4" s="320">
        <v>3</v>
      </c>
      <c r="F4" s="495"/>
      <c r="G4" s="492"/>
    </row>
    <row r="5" spans="1:7" s="323" customFormat="1" ht="12" customHeight="1" thickBot="1">
      <c r="A5" s="15" t="s">
        <v>11</v>
      </c>
      <c r="B5" s="16" t="s">
        <v>234</v>
      </c>
      <c r="C5" s="222">
        <f>+C6+C7+C8+C9+C10</f>
        <v>0</v>
      </c>
      <c r="E5" s="222">
        <f>+E6+E7+E8+E9+E10</f>
        <v>0</v>
      </c>
      <c r="F5" s="496">
        <f>C5-E5</f>
        <v>0</v>
      </c>
      <c r="G5" s="493"/>
    </row>
    <row r="6" spans="1:7" s="323" customFormat="1" ht="12" customHeight="1">
      <c r="A6" s="12" t="s">
        <v>80</v>
      </c>
      <c r="B6" s="371" t="s">
        <v>370</v>
      </c>
      <c r="C6" s="225"/>
      <c r="E6" s="225"/>
      <c r="F6" s="496">
        <f aca="true" t="shared" si="0" ref="F6:F26">C6-E6</f>
        <v>0</v>
      </c>
      <c r="G6" s="493"/>
    </row>
    <row r="7" spans="1:7" s="323" customFormat="1" ht="12" customHeight="1">
      <c r="A7" s="11" t="s">
        <v>81</v>
      </c>
      <c r="B7" s="219" t="s">
        <v>236</v>
      </c>
      <c r="C7" s="224"/>
      <c r="E7" s="224"/>
      <c r="F7" s="496">
        <f t="shared" si="0"/>
        <v>0</v>
      </c>
      <c r="G7" s="493"/>
    </row>
    <row r="8" spans="1:7" s="323" customFormat="1" ht="12" customHeight="1">
      <c r="A8" s="11" t="s">
        <v>82</v>
      </c>
      <c r="B8" s="219" t="s">
        <v>237</v>
      </c>
      <c r="C8" s="224"/>
      <c r="E8" s="224"/>
      <c r="F8" s="496">
        <f t="shared" si="0"/>
        <v>0</v>
      </c>
      <c r="G8" s="493"/>
    </row>
    <row r="9" spans="1:7" s="323" customFormat="1" ht="12" customHeight="1">
      <c r="A9" s="11" t="s">
        <v>83</v>
      </c>
      <c r="B9" s="219" t="s">
        <v>238</v>
      </c>
      <c r="C9" s="224"/>
      <c r="E9" s="224"/>
      <c r="F9" s="496">
        <f t="shared" si="0"/>
        <v>0</v>
      </c>
      <c r="G9" s="493"/>
    </row>
    <row r="10" spans="1:7" s="323" customFormat="1" ht="12" customHeight="1" thickBot="1">
      <c r="A10" s="11" t="s">
        <v>114</v>
      </c>
      <c r="B10" s="219" t="s">
        <v>239</v>
      </c>
      <c r="C10" s="224"/>
      <c r="E10" s="224"/>
      <c r="F10" s="496">
        <f t="shared" si="0"/>
        <v>0</v>
      </c>
      <c r="G10" s="493"/>
    </row>
    <row r="11" spans="1:7" s="323" customFormat="1" ht="12" customHeight="1" thickBot="1">
      <c r="A11" s="15" t="s">
        <v>12</v>
      </c>
      <c r="B11" s="218" t="s">
        <v>187</v>
      </c>
      <c r="C11" s="354">
        <v>448934716</v>
      </c>
      <c r="E11" s="354">
        <v>352759456</v>
      </c>
      <c r="F11" s="496">
        <f t="shared" si="0"/>
        <v>96175260</v>
      </c>
      <c r="G11" s="493">
        <f aca="true" t="shared" si="1" ref="G11:G26">C11/E11</f>
        <v>1.2726369438555887</v>
      </c>
    </row>
    <row r="12" spans="1:7" s="323" customFormat="1" ht="12" customHeight="1" thickBot="1">
      <c r="A12" s="15" t="s">
        <v>13</v>
      </c>
      <c r="B12" s="16" t="s">
        <v>199</v>
      </c>
      <c r="C12" s="354"/>
      <c r="E12" s="354">
        <v>2236000</v>
      </c>
      <c r="F12" s="496">
        <f t="shared" si="0"/>
        <v>-2236000</v>
      </c>
      <c r="G12" s="493">
        <f t="shared" si="1"/>
        <v>0</v>
      </c>
    </row>
    <row r="13" spans="1:7" s="323" customFormat="1" ht="12" customHeight="1" thickBot="1">
      <c r="A13" s="15" t="s">
        <v>121</v>
      </c>
      <c r="B13" s="218" t="s">
        <v>240</v>
      </c>
      <c r="C13" s="372">
        <v>150076310</v>
      </c>
      <c r="E13" s="372">
        <v>104697354</v>
      </c>
      <c r="F13" s="496">
        <f t="shared" si="0"/>
        <v>45378956</v>
      </c>
      <c r="G13" s="493">
        <f t="shared" si="1"/>
        <v>1.43342982669839</v>
      </c>
    </row>
    <row r="14" spans="1:7" s="323" customFormat="1" ht="12" customHeight="1" thickBot="1">
      <c r="A14" s="15" t="s">
        <v>15</v>
      </c>
      <c r="B14" s="218" t="s">
        <v>5</v>
      </c>
      <c r="C14" s="354"/>
      <c r="E14" s="354"/>
      <c r="F14" s="496">
        <f t="shared" si="0"/>
        <v>0</v>
      </c>
      <c r="G14" s="493"/>
    </row>
    <row r="15" spans="1:7" s="323" customFormat="1" ht="12" customHeight="1" thickBot="1">
      <c r="A15" s="15" t="s">
        <v>16</v>
      </c>
      <c r="B15" s="218" t="s">
        <v>188</v>
      </c>
      <c r="C15" s="354"/>
      <c r="E15" s="354"/>
      <c r="F15" s="496">
        <f t="shared" si="0"/>
        <v>0</v>
      </c>
      <c r="G15" s="493"/>
    </row>
    <row r="16" spans="1:7" s="323" customFormat="1" ht="12" customHeight="1" thickBot="1">
      <c r="A16" s="15" t="s">
        <v>123</v>
      </c>
      <c r="B16" s="218" t="s">
        <v>222</v>
      </c>
      <c r="C16" s="354"/>
      <c r="E16" s="354"/>
      <c r="F16" s="496">
        <f t="shared" si="0"/>
        <v>0</v>
      </c>
      <c r="G16" s="493"/>
    </row>
    <row r="17" spans="1:7" s="323" customFormat="1" ht="12" customHeight="1" thickBot="1">
      <c r="A17" s="15" t="s">
        <v>18</v>
      </c>
      <c r="B17" s="16" t="s">
        <v>241</v>
      </c>
      <c r="C17" s="228">
        <f>+C5+C11+C12+C13+C14+C15+C16</f>
        <v>599011026</v>
      </c>
      <c r="E17" s="228">
        <f>+E5+E11+E12+E13+E14+E15+E16</f>
        <v>459692810</v>
      </c>
      <c r="F17" s="496">
        <f t="shared" si="0"/>
        <v>139318216</v>
      </c>
      <c r="G17" s="493">
        <f t="shared" si="1"/>
        <v>1.3030680771361205</v>
      </c>
    </row>
    <row r="18" spans="1:7" s="323" customFormat="1" ht="12" customHeight="1" thickBot="1">
      <c r="A18" s="15" t="s">
        <v>19</v>
      </c>
      <c r="B18" s="218" t="s">
        <v>242</v>
      </c>
      <c r="C18" s="222">
        <f>SUM(C19:C23)</f>
        <v>18714111</v>
      </c>
      <c r="E18" s="222">
        <f>SUM(E19:E23)</f>
        <v>32071625</v>
      </c>
      <c r="F18" s="496">
        <f t="shared" si="0"/>
        <v>-13357514</v>
      </c>
      <c r="G18" s="493">
        <f t="shared" si="1"/>
        <v>0.5835099094604654</v>
      </c>
    </row>
    <row r="19" spans="1:7" s="323" customFormat="1" ht="12" customHeight="1">
      <c r="A19" s="11" t="s">
        <v>225</v>
      </c>
      <c r="B19" s="219" t="s">
        <v>245</v>
      </c>
      <c r="C19" s="227"/>
      <c r="E19" s="227"/>
      <c r="F19" s="496">
        <f t="shared" si="0"/>
        <v>0</v>
      </c>
      <c r="G19" s="493"/>
    </row>
    <row r="20" spans="1:7" s="323" customFormat="1" ht="12" customHeight="1">
      <c r="A20" s="11" t="s">
        <v>226</v>
      </c>
      <c r="B20" s="219" t="s">
        <v>246</v>
      </c>
      <c r="C20" s="227"/>
      <c r="E20" s="227"/>
      <c r="F20" s="496">
        <f t="shared" si="0"/>
        <v>0</v>
      </c>
      <c r="G20" s="493"/>
    </row>
    <row r="21" spans="1:7" s="323" customFormat="1" ht="12" customHeight="1">
      <c r="A21" s="11" t="s">
        <v>227</v>
      </c>
      <c r="B21" s="219" t="s">
        <v>247</v>
      </c>
      <c r="C21" s="227">
        <v>18714111</v>
      </c>
      <c r="E21" s="227">
        <v>32071625</v>
      </c>
      <c r="F21" s="496">
        <f t="shared" si="0"/>
        <v>-13357514</v>
      </c>
      <c r="G21" s="493">
        <f t="shared" si="1"/>
        <v>0.5835099094604654</v>
      </c>
    </row>
    <row r="22" spans="1:7" s="323" customFormat="1" ht="12" customHeight="1">
      <c r="A22" s="11" t="s">
        <v>243</v>
      </c>
      <c r="B22" s="219" t="s">
        <v>248</v>
      </c>
      <c r="C22" s="227"/>
      <c r="E22" s="227"/>
      <c r="F22" s="496">
        <f t="shared" si="0"/>
        <v>0</v>
      </c>
      <c r="G22" s="493"/>
    </row>
    <row r="23" spans="1:7" s="323" customFormat="1" ht="12" customHeight="1" thickBot="1">
      <c r="A23" s="11" t="s">
        <v>244</v>
      </c>
      <c r="B23" s="219" t="s">
        <v>184</v>
      </c>
      <c r="C23" s="227"/>
      <c r="E23" s="227"/>
      <c r="F23" s="496">
        <f t="shared" si="0"/>
        <v>0</v>
      </c>
      <c r="G23" s="493"/>
    </row>
    <row r="24" spans="1:7" s="323" customFormat="1" ht="13.5" customHeight="1" thickBot="1">
      <c r="A24" s="15" t="s">
        <v>20</v>
      </c>
      <c r="B24" s="218" t="s">
        <v>185</v>
      </c>
      <c r="C24" s="354"/>
      <c r="E24" s="354"/>
      <c r="F24" s="496">
        <f t="shared" si="0"/>
        <v>0</v>
      </c>
      <c r="G24" s="493"/>
    </row>
    <row r="25" spans="1:7" s="323" customFormat="1" ht="15.75" customHeight="1" thickBot="1">
      <c r="A25" s="15" t="s">
        <v>21</v>
      </c>
      <c r="B25" s="327" t="s">
        <v>249</v>
      </c>
      <c r="C25" s="228">
        <f>+C18+C24</f>
        <v>18714111</v>
      </c>
      <c r="E25" s="228">
        <f>+E18+E24</f>
        <v>32071625</v>
      </c>
      <c r="F25" s="496">
        <f t="shared" si="0"/>
        <v>-13357514</v>
      </c>
      <c r="G25" s="493">
        <f t="shared" si="1"/>
        <v>0.5835099094604654</v>
      </c>
    </row>
    <row r="26" spans="1:7" s="323" customFormat="1" ht="16.5" customHeight="1" thickBot="1">
      <c r="A26" s="15" t="s">
        <v>22</v>
      </c>
      <c r="B26" s="328" t="s">
        <v>260</v>
      </c>
      <c r="C26" s="228">
        <f>+C17+C25</f>
        <v>617725137</v>
      </c>
      <c r="E26" s="228">
        <f>+E17+E25</f>
        <v>491764435</v>
      </c>
      <c r="F26" s="496">
        <f t="shared" si="0"/>
        <v>125960702</v>
      </c>
      <c r="G26" s="493">
        <f t="shared" si="1"/>
        <v>1.2561403245844731</v>
      </c>
    </row>
    <row r="27" spans="1:7" s="323" customFormat="1" ht="27" customHeight="1">
      <c r="A27" s="2"/>
      <c r="B27" s="3"/>
      <c r="C27" s="229"/>
      <c r="E27" s="229"/>
      <c r="F27" s="496"/>
      <c r="G27" s="493"/>
    </row>
    <row r="28" spans="1:5" ht="16.5" customHeight="1">
      <c r="A28" s="569" t="s">
        <v>39</v>
      </c>
      <c r="B28" s="569"/>
      <c r="C28" s="569"/>
      <c r="E28" s="321"/>
    </row>
    <row r="29" spans="1:7" s="329" customFormat="1" ht="16.5" customHeight="1" thickBot="1">
      <c r="A29" s="571" t="s">
        <v>116</v>
      </c>
      <c r="B29" s="571"/>
      <c r="C29" s="106" t="str">
        <f>C2</f>
        <v>Forintban!</v>
      </c>
      <c r="E29" s="106" t="str">
        <f>E2</f>
        <v>Forintban!</v>
      </c>
      <c r="F29" s="497"/>
      <c r="G29" s="498"/>
    </row>
    <row r="30" spans="1:5" ht="37.5" customHeight="1" thickBot="1">
      <c r="A30" s="18" t="s">
        <v>59</v>
      </c>
      <c r="B30" s="19" t="s">
        <v>40</v>
      </c>
      <c r="C30" s="31" t="str">
        <f>+C3</f>
        <v>2023. évi előirányzat</v>
      </c>
      <c r="E30" s="31" t="str">
        <f>+E3</f>
        <v>2022. évi előirányzat</v>
      </c>
    </row>
    <row r="31" spans="1:7" s="322" customFormat="1" ht="12" customHeight="1" thickBot="1">
      <c r="A31" s="27">
        <v>1</v>
      </c>
      <c r="B31" s="28">
        <v>2</v>
      </c>
      <c r="C31" s="29">
        <v>3</v>
      </c>
      <c r="E31" s="29">
        <v>3</v>
      </c>
      <c r="F31" s="495"/>
      <c r="G31" s="492"/>
    </row>
    <row r="32" spans="1:7" ht="12" customHeight="1" thickBot="1">
      <c r="A32" s="17" t="s">
        <v>11</v>
      </c>
      <c r="B32" s="26" t="s">
        <v>267</v>
      </c>
      <c r="C32" s="221">
        <f>SUM(C33:C38)</f>
        <v>617725137</v>
      </c>
      <c r="E32" s="221">
        <f>SUM(E33:E38)</f>
        <v>489528435</v>
      </c>
      <c r="F32" s="496">
        <f>C32-E32</f>
        <v>128196702</v>
      </c>
      <c r="G32" s="493">
        <f>C32/E32</f>
        <v>1.2618779479071527</v>
      </c>
    </row>
    <row r="33" spans="1:7" ht="12" customHeight="1">
      <c r="A33" s="13" t="s">
        <v>80</v>
      </c>
      <c r="B33" s="7" t="s">
        <v>41</v>
      </c>
      <c r="C33" s="223">
        <v>292580000</v>
      </c>
      <c r="E33" s="223">
        <v>260744000</v>
      </c>
      <c r="F33" s="496">
        <f aca="true" t="shared" si="2" ref="F33:F51">C33-E33</f>
        <v>31836000</v>
      </c>
      <c r="G33" s="493">
        <f aca="true" t="shared" si="3" ref="G33:G51">C33/E33</f>
        <v>1.12209676924493</v>
      </c>
    </row>
    <row r="34" spans="1:7" ht="12" customHeight="1">
      <c r="A34" s="11" t="s">
        <v>81</v>
      </c>
      <c r="B34" s="5" t="s">
        <v>124</v>
      </c>
      <c r="C34" s="224">
        <v>37903000</v>
      </c>
      <c r="E34" s="224">
        <v>34217000</v>
      </c>
      <c r="F34" s="496">
        <f t="shared" si="2"/>
        <v>3686000</v>
      </c>
      <c r="G34" s="493">
        <f t="shared" si="3"/>
        <v>1.1077242306455855</v>
      </c>
    </row>
    <row r="35" spans="1:7" ht="12" customHeight="1">
      <c r="A35" s="11" t="s">
        <v>82</v>
      </c>
      <c r="B35" s="5" t="s">
        <v>105</v>
      </c>
      <c r="C35" s="226">
        <v>262006340</v>
      </c>
      <c r="E35" s="226">
        <v>156371827</v>
      </c>
      <c r="F35" s="496">
        <f t="shared" si="2"/>
        <v>105634513</v>
      </c>
      <c r="G35" s="493">
        <f t="shared" si="3"/>
        <v>1.675534174068325</v>
      </c>
    </row>
    <row r="36" spans="1:7" ht="12" customHeight="1">
      <c r="A36" s="11" t="s">
        <v>83</v>
      </c>
      <c r="B36" s="8" t="s">
        <v>125</v>
      </c>
      <c r="C36" s="226"/>
      <c r="E36" s="226"/>
      <c r="F36" s="496">
        <f t="shared" si="2"/>
        <v>0</v>
      </c>
      <c r="G36" s="493"/>
    </row>
    <row r="37" spans="1:7" ht="12" customHeight="1">
      <c r="A37" s="11" t="s">
        <v>114</v>
      </c>
      <c r="B37" s="5" t="s">
        <v>126</v>
      </c>
      <c r="C37" s="226">
        <v>11458633</v>
      </c>
      <c r="E37" s="226">
        <v>9946357</v>
      </c>
      <c r="F37" s="496">
        <f t="shared" si="2"/>
        <v>1512276</v>
      </c>
      <c r="G37" s="493">
        <f t="shared" si="3"/>
        <v>1.1520432053665477</v>
      </c>
    </row>
    <row r="38" spans="1:7" ht="12" customHeight="1">
      <c r="A38" s="11" t="s">
        <v>84</v>
      </c>
      <c r="B38" s="5" t="s">
        <v>42</v>
      </c>
      <c r="C38" s="226">
        <f>C39+C40</f>
        <v>13777164</v>
      </c>
      <c r="E38" s="226">
        <f>E39+E40</f>
        <v>28249251</v>
      </c>
      <c r="F38" s="496">
        <f t="shared" si="2"/>
        <v>-14472087</v>
      </c>
      <c r="G38" s="493">
        <f t="shared" si="3"/>
        <v>0.4877001517668557</v>
      </c>
    </row>
    <row r="39" spans="1:7" ht="12" customHeight="1">
      <c r="A39" s="11" t="s">
        <v>85</v>
      </c>
      <c r="B39" s="5" t="s">
        <v>268</v>
      </c>
      <c r="C39" s="226"/>
      <c r="E39" s="226"/>
      <c r="F39" s="496">
        <f t="shared" si="2"/>
        <v>0</v>
      </c>
      <c r="G39" s="493"/>
    </row>
    <row r="40" spans="1:7" ht="12" customHeight="1" thickBot="1">
      <c r="A40" s="11" t="s">
        <v>93</v>
      </c>
      <c r="B40" s="14" t="s">
        <v>269</v>
      </c>
      <c r="C40" s="226">
        <v>13777164</v>
      </c>
      <c r="E40" s="226">
        <v>28249251</v>
      </c>
      <c r="F40" s="496">
        <f t="shared" si="2"/>
        <v>-14472087</v>
      </c>
      <c r="G40" s="493">
        <f t="shared" si="3"/>
        <v>0.4877001517668557</v>
      </c>
    </row>
    <row r="41" spans="1:7" ht="12" customHeight="1" thickBot="1">
      <c r="A41" s="15" t="s">
        <v>12</v>
      </c>
      <c r="B41" s="25" t="s">
        <v>251</v>
      </c>
      <c r="C41" s="222">
        <f>+C42+C43+C44</f>
        <v>0</v>
      </c>
      <c r="E41" s="222">
        <f>+E42+E43+E44</f>
        <v>2236000</v>
      </c>
      <c r="F41" s="496">
        <f t="shared" si="2"/>
        <v>-2236000</v>
      </c>
      <c r="G41" s="493">
        <f t="shared" si="3"/>
        <v>0</v>
      </c>
    </row>
    <row r="42" spans="1:7" ht="12" customHeight="1">
      <c r="A42" s="12" t="s">
        <v>86</v>
      </c>
      <c r="B42" s="5" t="s">
        <v>147</v>
      </c>
      <c r="C42" s="225"/>
      <c r="E42" s="225">
        <v>2236000</v>
      </c>
      <c r="F42" s="496">
        <f t="shared" si="2"/>
        <v>-2236000</v>
      </c>
      <c r="G42" s="493">
        <f t="shared" si="3"/>
        <v>0</v>
      </c>
    </row>
    <row r="43" spans="1:7" ht="12" customHeight="1">
      <c r="A43" s="12" t="s">
        <v>87</v>
      </c>
      <c r="B43" s="9" t="s">
        <v>127</v>
      </c>
      <c r="C43" s="224"/>
      <c r="E43" s="224"/>
      <c r="F43" s="496">
        <f t="shared" si="2"/>
        <v>0</v>
      </c>
      <c r="G43" s="493"/>
    </row>
    <row r="44" spans="1:7" ht="12" customHeight="1" thickBot="1">
      <c r="A44" s="12" t="s">
        <v>88</v>
      </c>
      <c r="B44" s="220" t="s">
        <v>148</v>
      </c>
      <c r="C44" s="196"/>
      <c r="E44" s="196"/>
      <c r="F44" s="496">
        <f t="shared" si="2"/>
        <v>0</v>
      </c>
      <c r="G44" s="493"/>
    </row>
    <row r="45" spans="1:7" ht="12" customHeight="1" thickBot="1">
      <c r="A45" s="15" t="s">
        <v>13</v>
      </c>
      <c r="B45" s="103" t="s">
        <v>270</v>
      </c>
      <c r="C45" s="222">
        <f>+C32+C41</f>
        <v>617725137</v>
      </c>
      <c r="E45" s="222">
        <f>+E32+E41</f>
        <v>491764435</v>
      </c>
      <c r="F45" s="496">
        <f t="shared" si="2"/>
        <v>125960702</v>
      </c>
      <c r="G45" s="493">
        <f t="shared" si="3"/>
        <v>1.2561403245844731</v>
      </c>
    </row>
    <row r="46" spans="1:7" ht="12" customHeight="1" thickBot="1">
      <c r="A46" s="15" t="s">
        <v>14</v>
      </c>
      <c r="B46" s="103" t="s">
        <v>271</v>
      </c>
      <c r="C46" s="222">
        <f>+C47+C48+C49+C50</f>
        <v>0</v>
      </c>
      <c r="E46" s="222">
        <f>+E47+E48+E49+E50</f>
        <v>0</v>
      </c>
      <c r="F46" s="496">
        <f t="shared" si="2"/>
        <v>0</v>
      </c>
      <c r="G46" s="493"/>
    </row>
    <row r="47" spans="1:7" ht="12" customHeight="1">
      <c r="A47" s="13" t="s">
        <v>170</v>
      </c>
      <c r="B47" s="7" t="s">
        <v>252</v>
      </c>
      <c r="C47" s="379"/>
      <c r="E47" s="379"/>
      <c r="F47" s="496">
        <f t="shared" si="2"/>
        <v>0</v>
      </c>
      <c r="G47" s="493"/>
    </row>
    <row r="48" spans="1:7" ht="12" customHeight="1">
      <c r="A48" s="11" t="s">
        <v>171</v>
      </c>
      <c r="B48" s="5" t="s">
        <v>253</v>
      </c>
      <c r="C48" s="198"/>
      <c r="E48" s="198"/>
      <c r="F48" s="496">
        <f t="shared" si="2"/>
        <v>0</v>
      </c>
      <c r="G48" s="493"/>
    </row>
    <row r="49" spans="1:7" ht="12" customHeight="1">
      <c r="A49" s="11" t="s">
        <v>172</v>
      </c>
      <c r="B49" s="5" t="s">
        <v>273</v>
      </c>
      <c r="C49" s="198"/>
      <c r="E49" s="198"/>
      <c r="F49" s="496">
        <f t="shared" si="2"/>
        <v>0</v>
      </c>
      <c r="G49" s="493"/>
    </row>
    <row r="50" spans="1:7" ht="12" customHeight="1" thickBot="1">
      <c r="A50" s="10" t="s">
        <v>272</v>
      </c>
      <c r="B50" s="4" t="s">
        <v>274</v>
      </c>
      <c r="C50" s="198"/>
      <c r="E50" s="198"/>
      <c r="F50" s="496">
        <f t="shared" si="2"/>
        <v>0</v>
      </c>
      <c r="G50" s="493"/>
    </row>
    <row r="51" spans="1:7" s="323" customFormat="1" ht="12.75" customHeight="1" thickBot="1">
      <c r="A51" s="15" t="s">
        <v>15</v>
      </c>
      <c r="B51" s="374" t="s">
        <v>275</v>
      </c>
      <c r="C51" s="222">
        <f>+C45+C46</f>
        <v>617725137</v>
      </c>
      <c r="E51" s="222">
        <f>+E45+E46</f>
        <v>491764435</v>
      </c>
      <c r="F51" s="496">
        <f t="shared" si="2"/>
        <v>125960702</v>
      </c>
      <c r="G51" s="493">
        <f t="shared" si="3"/>
        <v>1.2561403245844731</v>
      </c>
    </row>
    <row r="52" ht="7.5" customHeight="1"/>
  </sheetData>
  <sheetProtection/>
  <mergeCells count="4">
    <mergeCell ref="A1:C1"/>
    <mergeCell ref="A2:B2"/>
    <mergeCell ref="A29:B29"/>
    <mergeCell ref="A28:C28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MOB Társulás
2023. ÉVI KÖLTSÉGVETÉSÉNEK PÉNZÜGYI MÉRLEGE&amp;10
&amp;R&amp;"Times New Roman CE,Félkövér dőlt"&amp;11 1. melléklet a ........./2023. (.......) társulási határozathoz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E59"/>
  <sheetViews>
    <sheetView workbookViewId="0" topLeftCell="A3">
      <selection activeCell="D3" sqref="D3"/>
    </sheetView>
  </sheetViews>
  <sheetFormatPr defaultColWidth="9.00390625" defaultRowHeight="12.75"/>
  <cols>
    <col min="1" max="1" width="13.875" style="191" customWidth="1"/>
    <col min="2" max="2" width="73.00390625" style="192" customWidth="1"/>
    <col min="3" max="3" width="16.625" style="192" customWidth="1"/>
    <col min="4" max="4" width="2.125" style="192" customWidth="1"/>
    <col min="5" max="5" width="14.625" style="192" customWidth="1"/>
    <col min="6" max="16384" width="9.375" style="192" customWidth="1"/>
  </cols>
  <sheetData>
    <row r="1" spans="1:5" s="171" customFormat="1" ht="21" customHeight="1" thickBot="1">
      <c r="A1" s="170"/>
      <c r="B1" s="172"/>
      <c r="C1" s="406" t="str">
        <f>+CONCATENATE("9. melléklet a ……/",LEFT('1.1.sz.mell.'!C3,4),". (….) Társulási határozathoz")</f>
        <v>9. melléklet a ……/2023. (….) Társulási határozathoz</v>
      </c>
      <c r="E1" s="406" t="str">
        <f>+CONCATENATE("9. melléklet a ……/",LEFT('1.1.sz.mell.'!E3,4),". (….) Társulási határozathoz")</f>
        <v>9. melléklet a ……/2022. (….) Társulási határozathoz</v>
      </c>
    </row>
    <row r="2" spans="1:5" s="349" customFormat="1" ht="36">
      <c r="A2" s="316" t="s">
        <v>140</v>
      </c>
      <c r="B2" s="400" t="s">
        <v>371</v>
      </c>
      <c r="C2" s="291" t="s">
        <v>50</v>
      </c>
      <c r="E2" s="291" t="s">
        <v>50</v>
      </c>
    </row>
    <row r="3" spans="1:5" s="349" customFormat="1" ht="24.75" thickBot="1">
      <c r="A3" s="342" t="s">
        <v>139</v>
      </c>
      <c r="B3" s="401"/>
      <c r="C3" s="403" t="s">
        <v>455</v>
      </c>
      <c r="E3" s="403" t="s">
        <v>444</v>
      </c>
    </row>
    <row r="4" spans="1:5" s="350" customFormat="1" ht="15.75" customHeight="1" thickBot="1">
      <c r="A4" s="174"/>
      <c r="B4" s="174"/>
      <c r="C4" s="175" t="str">
        <f>'8. sz. mell'!C4</f>
        <v>Ft-ban</v>
      </c>
      <c r="E4" s="175">
        <f>'8. sz. mell'!E4</f>
        <v>0</v>
      </c>
    </row>
    <row r="5" spans="1:5" ht="13.5" thickBot="1">
      <c r="A5" s="317" t="s">
        <v>141</v>
      </c>
      <c r="B5" s="176" t="s">
        <v>295</v>
      </c>
      <c r="C5" s="177" t="s">
        <v>46</v>
      </c>
      <c r="E5" s="177" t="s">
        <v>46</v>
      </c>
    </row>
    <row r="6" spans="1:5" s="351" customFormat="1" ht="12.75" customHeight="1" thickBot="1">
      <c r="A6" s="151">
        <v>1</v>
      </c>
      <c r="B6" s="152">
        <v>2</v>
      </c>
      <c r="C6" s="153">
        <v>3</v>
      </c>
      <c r="E6" s="153">
        <v>4</v>
      </c>
    </row>
    <row r="7" spans="1:5" s="351" customFormat="1" ht="15.75" customHeight="1" thickBot="1">
      <c r="A7" s="178"/>
      <c r="B7" s="179" t="s">
        <v>47</v>
      </c>
      <c r="C7" s="180"/>
      <c r="E7" s="180"/>
    </row>
    <row r="8" spans="1:5" s="292" customFormat="1" ht="12" customHeight="1" thickBot="1">
      <c r="A8" s="151" t="s">
        <v>11</v>
      </c>
      <c r="B8" s="181" t="s">
        <v>213</v>
      </c>
      <c r="C8" s="240">
        <f>SUM(C9:C18)</f>
        <v>150076310</v>
      </c>
      <c r="E8" s="240">
        <f>SUM(E9:E18)</f>
        <v>104697354</v>
      </c>
    </row>
    <row r="9" spans="1:5" s="292" customFormat="1" ht="12" customHeight="1">
      <c r="A9" s="343" t="s">
        <v>80</v>
      </c>
      <c r="B9" s="7" t="s">
        <v>173</v>
      </c>
      <c r="C9" s="282"/>
      <c r="E9" s="282"/>
    </row>
    <row r="10" spans="1:5" s="292" customFormat="1" ht="12" customHeight="1">
      <c r="A10" s="344" t="s">
        <v>81</v>
      </c>
      <c r="B10" s="5" t="s">
        <v>174</v>
      </c>
      <c r="C10" s="238">
        <v>55694000</v>
      </c>
      <c r="E10" s="238">
        <v>50435470</v>
      </c>
    </row>
    <row r="11" spans="1:5" s="292" customFormat="1" ht="12" customHeight="1">
      <c r="A11" s="344" t="s">
        <v>82</v>
      </c>
      <c r="B11" s="5" t="s">
        <v>175</v>
      </c>
      <c r="C11" s="238"/>
      <c r="E11" s="238"/>
    </row>
    <row r="12" spans="1:5" s="292" customFormat="1" ht="12" customHeight="1">
      <c r="A12" s="344" t="s">
        <v>83</v>
      </c>
      <c r="B12" s="5" t="s">
        <v>176</v>
      </c>
      <c r="C12" s="238">
        <v>200000</v>
      </c>
      <c r="E12" s="238">
        <v>200000</v>
      </c>
    </row>
    <row r="13" spans="1:5" s="292" customFormat="1" ht="12" customHeight="1">
      <c r="A13" s="344" t="s">
        <v>114</v>
      </c>
      <c r="B13" s="5" t="s">
        <v>177</v>
      </c>
      <c r="C13" s="238">
        <v>45759000</v>
      </c>
      <c r="E13" s="238">
        <v>19210336</v>
      </c>
    </row>
    <row r="14" spans="1:5" s="292" customFormat="1" ht="12" customHeight="1">
      <c r="A14" s="344" t="s">
        <v>84</v>
      </c>
      <c r="B14" s="5" t="s">
        <v>214</v>
      </c>
      <c r="C14" s="238">
        <v>27392310</v>
      </c>
      <c r="E14" s="238">
        <v>18804368</v>
      </c>
    </row>
    <row r="15" spans="1:5" s="292" customFormat="1" ht="12" customHeight="1">
      <c r="A15" s="344" t="s">
        <v>85</v>
      </c>
      <c r="B15" s="4" t="s">
        <v>215</v>
      </c>
      <c r="C15" s="238">
        <v>21031000</v>
      </c>
      <c r="E15" s="238">
        <v>16047180</v>
      </c>
    </row>
    <row r="16" spans="1:5" s="292" customFormat="1" ht="12" customHeight="1">
      <c r="A16" s="344" t="s">
        <v>93</v>
      </c>
      <c r="B16" s="5" t="s">
        <v>178</v>
      </c>
      <c r="C16" s="283"/>
      <c r="E16" s="283"/>
    </row>
    <row r="17" spans="1:5" s="352" customFormat="1" ht="12" customHeight="1">
      <c r="A17" s="344" t="s">
        <v>94</v>
      </c>
      <c r="B17" s="5" t="s">
        <v>179</v>
      </c>
      <c r="C17" s="238"/>
      <c r="E17" s="238"/>
    </row>
    <row r="18" spans="1:5" s="352" customFormat="1" ht="12" customHeight="1" thickBot="1">
      <c r="A18" s="344" t="s">
        <v>95</v>
      </c>
      <c r="B18" s="4" t="s">
        <v>180</v>
      </c>
      <c r="C18" s="239"/>
      <c r="E18" s="239"/>
    </row>
    <row r="19" spans="1:5" s="292" customFormat="1" ht="12" customHeight="1" thickBot="1">
      <c r="A19" s="151" t="s">
        <v>12</v>
      </c>
      <c r="B19" s="181" t="s">
        <v>216</v>
      </c>
      <c r="C19" s="240">
        <f>SUM(C20:C22)</f>
        <v>0</v>
      </c>
      <c r="E19" s="240">
        <f>SUM(E20:E22)</f>
        <v>0</v>
      </c>
    </row>
    <row r="20" spans="1:5" s="352" customFormat="1" ht="12" customHeight="1">
      <c r="A20" s="344" t="s">
        <v>86</v>
      </c>
      <c r="B20" s="6" t="s">
        <v>169</v>
      </c>
      <c r="C20" s="238"/>
      <c r="E20" s="238"/>
    </row>
    <row r="21" spans="1:5" s="352" customFormat="1" ht="12" customHeight="1">
      <c r="A21" s="344" t="s">
        <v>87</v>
      </c>
      <c r="B21" s="5" t="s">
        <v>217</v>
      </c>
      <c r="C21" s="238"/>
      <c r="E21" s="238"/>
    </row>
    <row r="22" spans="1:5" s="352" customFormat="1" ht="12" customHeight="1">
      <c r="A22" s="344" t="s">
        <v>88</v>
      </c>
      <c r="B22" s="5" t="s">
        <v>218</v>
      </c>
      <c r="C22" s="238"/>
      <c r="E22" s="238"/>
    </row>
    <row r="23" spans="1:5" s="352" customFormat="1" ht="12" customHeight="1" thickBot="1">
      <c r="A23" s="344" t="s">
        <v>89</v>
      </c>
      <c r="B23" s="5" t="s">
        <v>279</v>
      </c>
      <c r="C23" s="238"/>
      <c r="E23" s="238"/>
    </row>
    <row r="24" spans="1:5" s="352" customFormat="1" ht="12" customHeight="1" thickBot="1">
      <c r="A24" s="154" t="s">
        <v>13</v>
      </c>
      <c r="B24" s="103" t="s">
        <v>122</v>
      </c>
      <c r="C24" s="266"/>
      <c r="E24" s="266"/>
    </row>
    <row r="25" spans="1:5" s="352" customFormat="1" ht="12" customHeight="1" thickBot="1">
      <c r="A25" s="154" t="s">
        <v>14</v>
      </c>
      <c r="B25" s="103" t="s">
        <v>219</v>
      </c>
      <c r="C25" s="240">
        <f>+C26+C27</f>
        <v>0</v>
      </c>
      <c r="E25" s="240">
        <f>+E26+E27</f>
        <v>0</v>
      </c>
    </row>
    <row r="26" spans="1:5" s="352" customFormat="1" ht="12" customHeight="1">
      <c r="A26" s="345" t="s">
        <v>170</v>
      </c>
      <c r="B26" s="346" t="s">
        <v>217</v>
      </c>
      <c r="C26" s="64"/>
      <c r="E26" s="64"/>
    </row>
    <row r="27" spans="1:5" s="352" customFormat="1" ht="12" customHeight="1">
      <c r="A27" s="345" t="s">
        <v>171</v>
      </c>
      <c r="B27" s="347" t="s">
        <v>220</v>
      </c>
      <c r="C27" s="241"/>
      <c r="E27" s="241"/>
    </row>
    <row r="28" spans="1:5" s="352" customFormat="1" ht="12" customHeight="1" thickBot="1">
      <c r="A28" s="344" t="s">
        <v>172</v>
      </c>
      <c r="B28" s="348" t="s">
        <v>280</v>
      </c>
      <c r="C28" s="67"/>
      <c r="E28" s="67"/>
    </row>
    <row r="29" spans="1:5" s="352" customFormat="1" ht="12" customHeight="1" thickBot="1">
      <c r="A29" s="154" t="s">
        <v>15</v>
      </c>
      <c r="B29" s="103" t="s">
        <v>221</v>
      </c>
      <c r="C29" s="240">
        <f>+C30+C31+C32</f>
        <v>0</v>
      </c>
      <c r="E29" s="240">
        <f>+E30+E31+E32</f>
        <v>0</v>
      </c>
    </row>
    <row r="30" spans="1:5" s="352" customFormat="1" ht="12" customHeight="1">
      <c r="A30" s="345" t="s">
        <v>77</v>
      </c>
      <c r="B30" s="346" t="s">
        <v>181</v>
      </c>
      <c r="C30" s="64"/>
      <c r="E30" s="64"/>
    </row>
    <row r="31" spans="1:5" s="352" customFormat="1" ht="12" customHeight="1">
      <c r="A31" s="345" t="s">
        <v>78</v>
      </c>
      <c r="B31" s="347" t="s">
        <v>182</v>
      </c>
      <c r="C31" s="241"/>
      <c r="E31" s="241"/>
    </row>
    <row r="32" spans="1:5" s="352" customFormat="1" ht="12" customHeight="1" thickBot="1">
      <c r="A32" s="344" t="s">
        <v>79</v>
      </c>
      <c r="B32" s="108" t="s">
        <v>183</v>
      </c>
      <c r="C32" s="67"/>
      <c r="E32" s="67"/>
    </row>
    <row r="33" spans="1:5" s="292" customFormat="1" ht="12" customHeight="1" thickBot="1">
      <c r="A33" s="154" t="s">
        <v>16</v>
      </c>
      <c r="B33" s="103" t="s">
        <v>188</v>
      </c>
      <c r="C33" s="266"/>
      <c r="E33" s="266"/>
    </row>
    <row r="34" spans="1:5" s="292" customFormat="1" ht="12" customHeight="1" thickBot="1">
      <c r="A34" s="154" t="s">
        <v>17</v>
      </c>
      <c r="B34" s="103" t="s">
        <v>222</v>
      </c>
      <c r="C34" s="284"/>
      <c r="E34" s="284"/>
    </row>
    <row r="35" spans="1:5" s="292" customFormat="1" ht="12" customHeight="1" thickBot="1">
      <c r="A35" s="151" t="s">
        <v>18</v>
      </c>
      <c r="B35" s="103" t="s">
        <v>223</v>
      </c>
      <c r="C35" s="285">
        <f>+C8+C19+C24+C25+C29+C33+C34</f>
        <v>150076310</v>
      </c>
      <c r="E35" s="285">
        <f>+E8+E19+E24+E25+E29+E33+E34</f>
        <v>104697354</v>
      </c>
    </row>
    <row r="36" spans="1:5" s="292" customFormat="1" ht="12" customHeight="1" thickBot="1">
      <c r="A36" s="182" t="s">
        <v>19</v>
      </c>
      <c r="B36" s="103" t="s">
        <v>224</v>
      </c>
      <c r="C36" s="285">
        <f>+C37+C38+C39</f>
        <v>447049977</v>
      </c>
      <c r="E36" s="285">
        <f>+E37+E38+E39</f>
        <v>352393847</v>
      </c>
    </row>
    <row r="37" spans="1:5" s="292" customFormat="1" ht="12" customHeight="1">
      <c r="A37" s="345" t="s">
        <v>225</v>
      </c>
      <c r="B37" s="346" t="s">
        <v>153</v>
      </c>
      <c r="C37" s="64">
        <v>4936947</v>
      </c>
      <c r="E37" s="64">
        <v>3822374</v>
      </c>
    </row>
    <row r="38" spans="1:5" s="292" customFormat="1" ht="12" customHeight="1">
      <c r="A38" s="345" t="s">
        <v>226</v>
      </c>
      <c r="B38" s="347" t="s">
        <v>2</v>
      </c>
      <c r="C38" s="241"/>
      <c r="E38" s="241"/>
    </row>
    <row r="39" spans="1:5" s="352" customFormat="1" ht="12" customHeight="1" thickBot="1">
      <c r="A39" s="344" t="s">
        <v>227</v>
      </c>
      <c r="B39" s="108" t="s">
        <v>228</v>
      </c>
      <c r="C39" s="67">
        <v>442113030</v>
      </c>
      <c r="E39" s="67">
        <v>348571473</v>
      </c>
    </row>
    <row r="40" spans="1:5" s="352" customFormat="1" ht="15" customHeight="1" thickBot="1">
      <c r="A40" s="182" t="s">
        <v>20</v>
      </c>
      <c r="B40" s="183" t="s">
        <v>229</v>
      </c>
      <c r="C40" s="288">
        <f>+C35+C36</f>
        <v>597126287</v>
      </c>
      <c r="E40" s="288">
        <f>+E35+E36</f>
        <v>457091201</v>
      </c>
    </row>
    <row r="41" spans="1:5" s="352" customFormat="1" ht="15" customHeight="1">
      <c r="A41" s="184"/>
      <c r="B41" s="185"/>
      <c r="C41" s="286"/>
      <c r="E41" s="286"/>
    </row>
    <row r="42" spans="1:5" ht="13.5" thickBot="1">
      <c r="A42" s="186"/>
      <c r="B42" s="187"/>
      <c r="C42" s="287"/>
      <c r="E42" s="287"/>
    </row>
    <row r="43" spans="1:5" s="351" customFormat="1" ht="16.5" customHeight="1" thickBot="1">
      <c r="A43" s="188"/>
      <c r="B43" s="189" t="s">
        <v>48</v>
      </c>
      <c r="C43" s="288"/>
      <c r="E43" s="288"/>
    </row>
    <row r="44" spans="1:5" s="353" customFormat="1" ht="12" customHeight="1" thickBot="1">
      <c r="A44" s="154" t="s">
        <v>11</v>
      </c>
      <c r="B44" s="103" t="s">
        <v>281</v>
      </c>
      <c r="C44" s="240">
        <f>SUM(C45:C50)</f>
        <v>597126287</v>
      </c>
      <c r="E44" s="240">
        <f>SUM(E45:E50)</f>
        <v>454855201</v>
      </c>
    </row>
    <row r="45" spans="1:5" ht="12" customHeight="1">
      <c r="A45" s="344" t="s">
        <v>80</v>
      </c>
      <c r="B45" s="6" t="s">
        <v>41</v>
      </c>
      <c r="C45" s="64">
        <v>292580000</v>
      </c>
      <c r="E45" s="64">
        <v>260744000</v>
      </c>
    </row>
    <row r="46" spans="1:5" ht="12" customHeight="1">
      <c r="A46" s="344" t="s">
        <v>81</v>
      </c>
      <c r="B46" s="5" t="s">
        <v>124</v>
      </c>
      <c r="C46" s="66">
        <v>37903000</v>
      </c>
      <c r="E46" s="66">
        <v>34217000</v>
      </c>
    </row>
    <row r="47" spans="1:5" ht="12" customHeight="1">
      <c r="A47" s="344" t="s">
        <v>82</v>
      </c>
      <c r="B47" s="5" t="s">
        <v>105</v>
      </c>
      <c r="C47" s="66">
        <v>261706340</v>
      </c>
      <c r="E47" s="66">
        <v>156071827</v>
      </c>
    </row>
    <row r="48" spans="1:5" ht="12" customHeight="1">
      <c r="A48" s="344" t="s">
        <v>83</v>
      </c>
      <c r="B48" s="5" t="s">
        <v>125</v>
      </c>
      <c r="C48" s="66"/>
      <c r="E48" s="66"/>
    </row>
    <row r="49" spans="1:5" ht="12" customHeight="1">
      <c r="A49" s="344" t="s">
        <v>114</v>
      </c>
      <c r="B49" s="5" t="s">
        <v>126</v>
      </c>
      <c r="C49" s="66">
        <v>4936947</v>
      </c>
      <c r="E49" s="66">
        <v>3822374</v>
      </c>
    </row>
    <row r="50" spans="1:5" ht="12" customHeight="1" thickBot="1">
      <c r="A50" s="344" t="s">
        <v>84</v>
      </c>
      <c r="B50" s="5" t="s">
        <v>42</v>
      </c>
      <c r="C50" s="66"/>
      <c r="E50" s="66"/>
    </row>
    <row r="51" spans="1:5" ht="12" customHeight="1" thickBot="1">
      <c r="A51" s="154" t="s">
        <v>12</v>
      </c>
      <c r="B51" s="103" t="s">
        <v>230</v>
      </c>
      <c r="C51" s="240">
        <f>SUM(C52:C54)</f>
        <v>0</v>
      </c>
      <c r="E51" s="240">
        <f>SUM(E52:E54)</f>
        <v>2236000</v>
      </c>
    </row>
    <row r="52" spans="1:5" s="353" customFormat="1" ht="12" customHeight="1">
      <c r="A52" s="344" t="s">
        <v>86</v>
      </c>
      <c r="B52" s="6" t="s">
        <v>147</v>
      </c>
      <c r="C52" s="64"/>
      <c r="E52" s="64">
        <v>2236000</v>
      </c>
    </row>
    <row r="53" spans="1:5" ht="12" customHeight="1">
      <c r="A53" s="344" t="s">
        <v>87</v>
      </c>
      <c r="B53" s="5" t="s">
        <v>127</v>
      </c>
      <c r="C53" s="66"/>
      <c r="E53" s="66"/>
    </row>
    <row r="54" spans="1:5" ht="12" customHeight="1">
      <c r="A54" s="344" t="s">
        <v>88</v>
      </c>
      <c r="B54" s="5" t="s">
        <v>49</v>
      </c>
      <c r="C54" s="66"/>
      <c r="E54" s="66"/>
    </row>
    <row r="55" spans="1:5" ht="12" customHeight="1" thickBot="1">
      <c r="A55" s="344" t="s">
        <v>89</v>
      </c>
      <c r="B55" s="5" t="s">
        <v>3</v>
      </c>
      <c r="C55" s="66"/>
      <c r="E55" s="66"/>
    </row>
    <row r="56" spans="1:5" ht="15" customHeight="1" thickBot="1">
      <c r="A56" s="154" t="s">
        <v>13</v>
      </c>
      <c r="B56" s="190" t="s">
        <v>231</v>
      </c>
      <c r="C56" s="289">
        <f>+C44+C51</f>
        <v>597126287</v>
      </c>
      <c r="E56" s="289">
        <f>+E44+E51</f>
        <v>457091201</v>
      </c>
    </row>
    <row r="57" spans="3:5" ht="13.5" thickBot="1">
      <c r="C57" s="290"/>
      <c r="E57" s="290"/>
    </row>
    <row r="58" spans="1:5" ht="15" customHeight="1" thickBot="1">
      <c r="A58" s="193" t="s">
        <v>278</v>
      </c>
      <c r="B58" s="194"/>
      <c r="C58" s="101">
        <v>64</v>
      </c>
      <c r="E58" s="101">
        <v>64</v>
      </c>
    </row>
    <row r="59" spans="1:5" ht="14.25" customHeight="1" thickBot="1">
      <c r="A59" s="193" t="s">
        <v>142</v>
      </c>
      <c r="B59" s="194"/>
      <c r="C59" s="101"/>
      <c r="E59" s="101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G68"/>
  <sheetViews>
    <sheetView tabSelected="1" zoomScale="120" zoomScaleNormal="120" zoomScaleSheetLayoutView="145" workbookViewId="0" topLeftCell="A1">
      <selection activeCell="D51" sqref="D51"/>
    </sheetView>
  </sheetViews>
  <sheetFormatPr defaultColWidth="9.00390625" defaultRowHeight="12.75"/>
  <cols>
    <col min="1" max="1" width="9.00390625" style="296" customWidth="1"/>
    <col min="2" max="2" width="55.50390625" style="296" customWidth="1"/>
    <col min="3" max="3" width="13.125" style="297" customWidth="1"/>
    <col min="4" max="4" width="15.625" style="296" customWidth="1"/>
    <col min="5" max="5" width="13.375" style="296" customWidth="1"/>
    <col min="6" max="6" width="12.375" style="321" customWidth="1"/>
    <col min="7" max="7" width="15.625" style="491" bestFit="1" customWidth="1"/>
    <col min="8" max="16384" width="9.375" style="321" customWidth="1"/>
  </cols>
  <sheetData>
    <row r="1" spans="1:5" ht="15.75" customHeight="1">
      <c r="A1" s="569" t="s">
        <v>8</v>
      </c>
      <c r="B1" s="569"/>
      <c r="C1" s="569"/>
      <c r="D1" s="569"/>
      <c r="E1" s="569"/>
    </row>
    <row r="2" spans="1:5" ht="15.75" customHeight="1" thickBot="1">
      <c r="A2" s="570" t="s">
        <v>115</v>
      </c>
      <c r="B2" s="570"/>
      <c r="D2" s="107"/>
      <c r="E2" s="230" t="str">
        <f>'9. sz. mell'!C4</f>
        <v>Ft-ban</v>
      </c>
    </row>
    <row r="3" spans="1:7" ht="37.5" customHeight="1" thickBot="1">
      <c r="A3" s="18" t="s">
        <v>59</v>
      </c>
      <c r="B3" s="19" t="s">
        <v>10</v>
      </c>
      <c r="C3" s="19" t="str">
        <f>+CONCATENATE(LEFT('1.1.sz.mell.'!C3,4)-2,". évi tény")</f>
        <v>2021. évi tény</v>
      </c>
      <c r="D3" s="315" t="str">
        <f>+CONCATENATE(LEFT('1.1.sz.mell.'!C3,4)-1,". évi várható")</f>
        <v>2022. évi várható</v>
      </c>
      <c r="E3" s="123" t="str">
        <f>+'1.1.sz.mell.'!C3</f>
        <v>2023. évi előirányzat</v>
      </c>
      <c r="F3" s="321" t="s">
        <v>372</v>
      </c>
      <c r="G3" s="491" t="s">
        <v>373</v>
      </c>
    </row>
    <row r="4" spans="1:7" s="322" customFormat="1" ht="12" customHeight="1" thickBot="1">
      <c r="A4" s="27">
        <v>1</v>
      </c>
      <c r="B4" s="28">
        <v>2</v>
      </c>
      <c r="C4" s="28">
        <v>3</v>
      </c>
      <c r="D4" s="28">
        <v>4</v>
      </c>
      <c r="E4" s="341">
        <v>5</v>
      </c>
      <c r="G4" s="492"/>
    </row>
    <row r="5" spans="1:7" s="323" customFormat="1" ht="12" customHeight="1" thickBot="1">
      <c r="A5" s="15" t="s">
        <v>11</v>
      </c>
      <c r="B5" s="16" t="s">
        <v>234</v>
      </c>
      <c r="C5" s="309">
        <f>+C6+C7+C8+C9+C10</f>
        <v>0</v>
      </c>
      <c r="D5" s="309">
        <f>+D6+D7+D8+D9+D10</f>
        <v>0</v>
      </c>
      <c r="E5" s="195">
        <f>+E6+E7+E8+E9+E10</f>
        <v>0</v>
      </c>
      <c r="G5" s="493"/>
    </row>
    <row r="6" spans="1:7" s="323" customFormat="1" ht="12" customHeight="1">
      <c r="A6" s="12" t="s">
        <v>80</v>
      </c>
      <c r="B6" s="371" t="s">
        <v>235</v>
      </c>
      <c r="C6" s="311"/>
      <c r="D6" s="311"/>
      <c r="E6" s="197"/>
      <c r="G6" s="493"/>
    </row>
    <row r="7" spans="1:7" s="323" customFormat="1" ht="12" customHeight="1">
      <c r="A7" s="11" t="s">
        <v>81</v>
      </c>
      <c r="B7" s="219" t="s">
        <v>236</v>
      </c>
      <c r="C7" s="310"/>
      <c r="D7" s="310"/>
      <c r="E7" s="196"/>
      <c r="G7" s="493"/>
    </row>
    <row r="8" spans="1:7" s="323" customFormat="1" ht="12" customHeight="1">
      <c r="A8" s="11" t="s">
        <v>82</v>
      </c>
      <c r="B8" s="219" t="s">
        <v>237</v>
      </c>
      <c r="C8" s="310"/>
      <c r="D8" s="310"/>
      <c r="E8" s="196"/>
      <c r="G8" s="493"/>
    </row>
    <row r="9" spans="1:7" s="323" customFormat="1" ht="12" customHeight="1">
      <c r="A9" s="11" t="s">
        <v>83</v>
      </c>
      <c r="B9" s="219" t="s">
        <v>238</v>
      </c>
      <c r="C9" s="310"/>
      <c r="D9" s="310"/>
      <c r="E9" s="196"/>
      <c r="G9" s="493"/>
    </row>
    <row r="10" spans="1:7" s="323" customFormat="1" ht="12" customHeight="1" thickBot="1">
      <c r="A10" s="11" t="s">
        <v>114</v>
      </c>
      <c r="B10" s="219" t="s">
        <v>239</v>
      </c>
      <c r="C10" s="310"/>
      <c r="D10" s="310"/>
      <c r="E10" s="196"/>
      <c r="G10" s="493"/>
    </row>
    <row r="11" spans="1:7" s="323" customFormat="1" ht="12" customHeight="1" thickBot="1">
      <c r="A11" s="15" t="s">
        <v>12</v>
      </c>
      <c r="B11" s="218" t="s">
        <v>187</v>
      </c>
      <c r="C11" s="355">
        <v>351240726</v>
      </c>
      <c r="D11" s="355">
        <v>363812367</v>
      </c>
      <c r="E11" s="356">
        <v>448934716</v>
      </c>
      <c r="F11" s="478">
        <f>E11-D11</f>
        <v>85122349</v>
      </c>
      <c r="G11" s="493">
        <f aca="true" t="shared" si="0" ref="G11:G26">E11/D11</f>
        <v>1.2339732145499056</v>
      </c>
    </row>
    <row r="12" spans="1:7" s="323" customFormat="1" ht="12" customHeight="1" thickBot="1">
      <c r="A12" s="15" t="s">
        <v>13</v>
      </c>
      <c r="B12" s="16" t="s">
        <v>199</v>
      </c>
      <c r="C12" s="355">
        <v>3297883</v>
      </c>
      <c r="D12" s="355">
        <v>693001</v>
      </c>
      <c r="E12" s="356"/>
      <c r="F12" s="478">
        <f aca="true" t="shared" si="1" ref="F12:F26">E12-D12</f>
        <v>-693001</v>
      </c>
      <c r="G12" s="493">
        <f t="shared" si="0"/>
        <v>0</v>
      </c>
    </row>
    <row r="13" spans="1:7" s="323" customFormat="1" ht="12" customHeight="1" thickBot="1">
      <c r="A13" s="15" t="s">
        <v>121</v>
      </c>
      <c r="B13" s="218" t="s">
        <v>240</v>
      </c>
      <c r="C13" s="377">
        <v>92706373</v>
      </c>
      <c r="D13" s="377">
        <v>104676584</v>
      </c>
      <c r="E13" s="376">
        <v>150076310</v>
      </c>
      <c r="F13" s="478">
        <f t="shared" si="1"/>
        <v>45399726</v>
      </c>
      <c r="G13" s="493">
        <f t="shared" si="0"/>
        <v>1.4337142488333399</v>
      </c>
    </row>
    <row r="14" spans="1:7" s="323" customFormat="1" ht="12" customHeight="1" thickBot="1">
      <c r="A14" s="15" t="s">
        <v>15</v>
      </c>
      <c r="B14" s="218" t="s">
        <v>5</v>
      </c>
      <c r="C14" s="355"/>
      <c r="D14" s="355"/>
      <c r="E14" s="356"/>
      <c r="F14" s="478">
        <f t="shared" si="1"/>
        <v>0</v>
      </c>
      <c r="G14" s="493"/>
    </row>
    <row r="15" spans="1:7" s="323" customFormat="1" ht="12" customHeight="1" thickBot="1">
      <c r="A15" s="15" t="s">
        <v>16</v>
      </c>
      <c r="B15" s="218" t="s">
        <v>188</v>
      </c>
      <c r="C15" s="355"/>
      <c r="D15" s="355"/>
      <c r="E15" s="356"/>
      <c r="F15" s="478">
        <f t="shared" si="1"/>
        <v>0</v>
      </c>
      <c r="G15" s="493"/>
    </row>
    <row r="16" spans="1:7" s="323" customFormat="1" ht="12" customHeight="1" thickBot="1">
      <c r="A16" s="15" t="s">
        <v>123</v>
      </c>
      <c r="B16" s="218" t="s">
        <v>222</v>
      </c>
      <c r="C16" s="355"/>
      <c r="D16" s="355"/>
      <c r="E16" s="356"/>
      <c r="F16" s="478">
        <f t="shared" si="1"/>
        <v>0</v>
      </c>
      <c r="G16" s="493" t="e">
        <f t="shared" si="0"/>
        <v>#DIV/0!</v>
      </c>
    </row>
    <row r="17" spans="1:7" s="323" customFormat="1" ht="12" customHeight="1" thickBot="1">
      <c r="A17" s="15" t="s">
        <v>18</v>
      </c>
      <c r="B17" s="16" t="s">
        <v>241</v>
      </c>
      <c r="C17" s="314">
        <f>+C5+C11+C12+C13+C14+C15+C16</f>
        <v>447244982</v>
      </c>
      <c r="D17" s="314">
        <f>+D5+D11+D12+D13+D14+D15+D16</f>
        <v>469181952</v>
      </c>
      <c r="E17" s="340">
        <f>+E5+E11+E12+E13+E14+E15+E16</f>
        <v>599011026</v>
      </c>
      <c r="F17" s="478">
        <f t="shared" si="1"/>
        <v>129829074</v>
      </c>
      <c r="G17" s="493">
        <f t="shared" si="0"/>
        <v>1.2767137001893885</v>
      </c>
    </row>
    <row r="18" spans="1:7" s="323" customFormat="1" ht="12" customHeight="1" thickBot="1">
      <c r="A18" s="15" t="s">
        <v>19</v>
      </c>
      <c r="B18" s="218" t="s">
        <v>242</v>
      </c>
      <c r="C18" s="309">
        <f>SUM(C19:C23)</f>
        <v>18266709</v>
      </c>
      <c r="D18" s="309">
        <f>SUM(D19:D23)</f>
        <v>32071625</v>
      </c>
      <c r="E18" s="195">
        <f>SUM(E19:E23)</f>
        <v>18714111</v>
      </c>
      <c r="F18" s="478">
        <f t="shared" si="1"/>
        <v>-13357514</v>
      </c>
      <c r="G18" s="493">
        <f t="shared" si="0"/>
        <v>0.5835099094604654</v>
      </c>
    </row>
    <row r="19" spans="1:7" s="323" customFormat="1" ht="12" customHeight="1">
      <c r="A19" s="11" t="s">
        <v>225</v>
      </c>
      <c r="B19" s="219" t="s">
        <v>245</v>
      </c>
      <c r="C19" s="313"/>
      <c r="D19" s="313"/>
      <c r="E19" s="199"/>
      <c r="F19" s="478">
        <f t="shared" si="1"/>
        <v>0</v>
      </c>
      <c r="G19" s="493"/>
    </row>
    <row r="20" spans="1:7" s="323" customFormat="1" ht="12" customHeight="1">
      <c r="A20" s="11" t="s">
        <v>226</v>
      </c>
      <c r="B20" s="219" t="s">
        <v>246</v>
      </c>
      <c r="C20" s="313"/>
      <c r="D20" s="313"/>
      <c r="E20" s="199"/>
      <c r="F20" s="478">
        <f t="shared" si="1"/>
        <v>0</v>
      </c>
      <c r="G20" s="493"/>
    </row>
    <row r="21" spans="1:7" s="323" customFormat="1" ht="12" customHeight="1">
      <c r="A21" s="11" t="s">
        <v>227</v>
      </c>
      <c r="B21" s="219" t="s">
        <v>247</v>
      </c>
      <c r="C21" s="313">
        <v>18246843</v>
      </c>
      <c r="D21" s="313">
        <v>28656494</v>
      </c>
      <c r="E21" s="199">
        <v>18714111</v>
      </c>
      <c r="F21" s="478">
        <f t="shared" si="1"/>
        <v>-9942383</v>
      </c>
      <c r="G21" s="493">
        <f t="shared" si="0"/>
        <v>0.6530495670545043</v>
      </c>
    </row>
    <row r="22" spans="1:7" s="323" customFormat="1" ht="12" customHeight="1">
      <c r="A22" s="11" t="s">
        <v>243</v>
      </c>
      <c r="B22" s="219" t="s">
        <v>248</v>
      </c>
      <c r="C22" s="313">
        <v>19866</v>
      </c>
      <c r="D22" s="313">
        <v>3415131</v>
      </c>
      <c r="E22" s="199"/>
      <c r="F22" s="478">
        <f t="shared" si="1"/>
        <v>-3415131</v>
      </c>
      <c r="G22" s="493">
        <f t="shared" si="0"/>
        <v>0</v>
      </c>
    </row>
    <row r="23" spans="1:7" s="323" customFormat="1" ht="12" customHeight="1" thickBot="1">
      <c r="A23" s="11" t="s">
        <v>244</v>
      </c>
      <c r="B23" s="219" t="s">
        <v>184</v>
      </c>
      <c r="C23" s="313"/>
      <c r="D23" s="313"/>
      <c r="E23" s="199"/>
      <c r="F23" s="478">
        <f t="shared" si="1"/>
        <v>0</v>
      </c>
      <c r="G23" s="493"/>
    </row>
    <row r="24" spans="1:7" s="323" customFormat="1" ht="12" customHeight="1" thickBot="1">
      <c r="A24" s="15" t="s">
        <v>20</v>
      </c>
      <c r="B24" s="218" t="s">
        <v>185</v>
      </c>
      <c r="C24" s="355"/>
      <c r="D24" s="355"/>
      <c r="E24" s="356"/>
      <c r="F24" s="478">
        <f t="shared" si="1"/>
        <v>0</v>
      </c>
      <c r="G24" s="493"/>
    </row>
    <row r="25" spans="1:7" s="323" customFormat="1" ht="12" customHeight="1" thickBot="1">
      <c r="A25" s="15" t="s">
        <v>21</v>
      </c>
      <c r="B25" s="374" t="s">
        <v>249</v>
      </c>
      <c r="C25" s="314">
        <f>+C18+C24</f>
        <v>18266709</v>
      </c>
      <c r="D25" s="314">
        <f>+D18+D24</f>
        <v>32071625</v>
      </c>
      <c r="E25" s="340">
        <f>+E18+E24</f>
        <v>18714111</v>
      </c>
      <c r="F25" s="478">
        <f t="shared" si="1"/>
        <v>-13357514</v>
      </c>
      <c r="G25" s="493">
        <f t="shared" si="0"/>
        <v>0.5835099094604654</v>
      </c>
    </row>
    <row r="26" spans="1:7" s="323" customFormat="1" ht="21" customHeight="1" thickBot="1">
      <c r="A26" s="15" t="s">
        <v>22</v>
      </c>
      <c r="B26" s="373" t="s">
        <v>250</v>
      </c>
      <c r="C26" s="314">
        <f>+C17+C25</f>
        <v>465511691</v>
      </c>
      <c r="D26" s="314">
        <f>+D17+D25</f>
        <v>501253577</v>
      </c>
      <c r="E26" s="340">
        <f>+E17+E25</f>
        <v>617725137</v>
      </c>
      <c r="F26" s="478">
        <f t="shared" si="1"/>
        <v>116471560</v>
      </c>
      <c r="G26" s="493">
        <f t="shared" si="0"/>
        <v>1.2323605563018256</v>
      </c>
    </row>
    <row r="27" spans="1:7" s="323" customFormat="1" ht="12" customHeight="1">
      <c r="A27" s="293"/>
      <c r="B27" s="294"/>
      <c r="C27" s="295"/>
      <c r="D27" s="384"/>
      <c r="E27" s="385"/>
      <c r="G27" s="493"/>
    </row>
    <row r="28" spans="1:7" s="323" customFormat="1" ht="12" customHeight="1">
      <c r="A28" s="569" t="s">
        <v>39</v>
      </c>
      <c r="B28" s="569"/>
      <c r="C28" s="569"/>
      <c r="D28" s="569"/>
      <c r="E28" s="569"/>
      <c r="G28" s="493"/>
    </row>
    <row r="29" spans="1:7" s="323" customFormat="1" ht="12" customHeight="1" thickBot="1">
      <c r="A29" s="571" t="s">
        <v>116</v>
      </c>
      <c r="B29" s="571"/>
      <c r="C29" s="297"/>
      <c r="D29" s="107"/>
      <c r="E29" s="230" t="str">
        <f>E2</f>
        <v>Ft-ban</v>
      </c>
      <c r="G29" s="493"/>
    </row>
    <row r="30" spans="1:7" s="323" customFormat="1" ht="24" customHeight="1" thickBot="1">
      <c r="A30" s="18" t="s">
        <v>9</v>
      </c>
      <c r="B30" s="19" t="s">
        <v>40</v>
      </c>
      <c r="C30" s="19" t="str">
        <f>+C3</f>
        <v>2021. évi tény</v>
      </c>
      <c r="D30" s="315" t="str">
        <f>+D3</f>
        <v>2022. évi várható</v>
      </c>
      <c r="E30" s="123" t="str">
        <f>+E3</f>
        <v>2023. évi előirányzat</v>
      </c>
      <c r="F30" s="386"/>
      <c r="G30" s="493"/>
    </row>
    <row r="31" spans="1:7" s="323" customFormat="1" ht="12" customHeight="1" thickBot="1">
      <c r="A31" s="27">
        <v>1</v>
      </c>
      <c r="B31" s="28">
        <v>2</v>
      </c>
      <c r="C31" s="28">
        <v>3</v>
      </c>
      <c r="D31" s="28">
        <v>4</v>
      </c>
      <c r="E31" s="29">
        <v>5</v>
      </c>
      <c r="F31" s="386"/>
      <c r="G31" s="493"/>
    </row>
    <row r="32" spans="1:7" s="323" customFormat="1" ht="15" customHeight="1" thickBot="1">
      <c r="A32" s="17" t="s">
        <v>11</v>
      </c>
      <c r="B32" s="26" t="s">
        <v>267</v>
      </c>
      <c r="C32" s="308">
        <f>SUM(C33:C38)</f>
        <v>430142183</v>
      </c>
      <c r="D32" s="308">
        <f>SUM(D33:D38)</f>
        <v>481846465</v>
      </c>
      <c r="E32" s="378">
        <f>SUM(E33:E38)</f>
        <v>617725137</v>
      </c>
      <c r="F32" s="478">
        <f aca="true" t="shared" si="2" ref="F32:F49">E32-D32</f>
        <v>135878672</v>
      </c>
      <c r="G32" s="493">
        <f aca="true" t="shared" si="3" ref="G32:G49">E32/D32</f>
        <v>1.2819957846946122</v>
      </c>
    </row>
    <row r="33" spans="1:7" s="323" customFormat="1" ht="12.75" customHeight="1">
      <c r="A33" s="13" t="s">
        <v>80</v>
      </c>
      <c r="B33" s="7" t="s">
        <v>41</v>
      </c>
      <c r="C33" s="380">
        <v>233709010</v>
      </c>
      <c r="D33" s="380">
        <v>249902485</v>
      </c>
      <c r="E33" s="379">
        <v>292580000</v>
      </c>
      <c r="F33" s="478">
        <f t="shared" si="2"/>
        <v>42677515</v>
      </c>
      <c r="G33" s="493">
        <f t="shared" si="3"/>
        <v>1.1707766731491285</v>
      </c>
    </row>
    <row r="34" spans="1:7" ht="12" customHeight="1">
      <c r="A34" s="11" t="s">
        <v>81</v>
      </c>
      <c r="B34" s="5" t="s">
        <v>124</v>
      </c>
      <c r="C34" s="310">
        <v>36438512</v>
      </c>
      <c r="D34" s="310">
        <v>32347528</v>
      </c>
      <c r="E34" s="196">
        <v>37903000</v>
      </c>
      <c r="F34" s="478">
        <f t="shared" si="2"/>
        <v>5555472</v>
      </c>
      <c r="G34" s="493">
        <f t="shared" si="3"/>
        <v>1.1717433245594533</v>
      </c>
    </row>
    <row r="35" spans="1:7" ht="12" customHeight="1">
      <c r="A35" s="11" t="s">
        <v>82</v>
      </c>
      <c r="B35" s="5" t="s">
        <v>105</v>
      </c>
      <c r="C35" s="312">
        <v>143038651</v>
      </c>
      <c r="D35" s="312">
        <v>166045397</v>
      </c>
      <c r="E35" s="198">
        <v>262006340</v>
      </c>
      <c r="F35" s="478">
        <f t="shared" si="2"/>
        <v>95960943</v>
      </c>
      <c r="G35" s="493">
        <f t="shared" si="3"/>
        <v>1.577919922706439</v>
      </c>
    </row>
    <row r="36" spans="1:7" s="322" customFormat="1" ht="12" customHeight="1">
      <c r="A36" s="11" t="s">
        <v>83</v>
      </c>
      <c r="B36" s="8" t="s">
        <v>125</v>
      </c>
      <c r="C36" s="312"/>
      <c r="D36" s="312"/>
      <c r="E36" s="198"/>
      <c r="F36" s="478">
        <f t="shared" si="2"/>
        <v>0</v>
      </c>
      <c r="G36" s="493"/>
    </row>
    <row r="37" spans="1:7" s="322" customFormat="1" ht="12" customHeight="1">
      <c r="A37" s="11" t="s">
        <v>114</v>
      </c>
      <c r="B37" s="8" t="s">
        <v>126</v>
      </c>
      <c r="C37" s="312">
        <v>16956010</v>
      </c>
      <c r="D37" s="312">
        <v>33551055</v>
      </c>
      <c r="E37" s="198">
        <v>11458633</v>
      </c>
      <c r="F37" s="478">
        <f t="shared" si="2"/>
        <v>-22092422</v>
      </c>
      <c r="G37" s="493">
        <f t="shared" si="3"/>
        <v>0.3415282470253171</v>
      </c>
    </row>
    <row r="38" spans="1:7" s="322" customFormat="1" ht="12" customHeight="1">
      <c r="A38" s="11" t="s">
        <v>84</v>
      </c>
      <c r="B38" s="8" t="s">
        <v>42</v>
      </c>
      <c r="C38" s="312"/>
      <c r="D38" s="312">
        <v>0</v>
      </c>
      <c r="E38" s="198">
        <f>E40+E39</f>
        <v>13777164</v>
      </c>
      <c r="F38" s="478">
        <f t="shared" si="2"/>
        <v>13777164</v>
      </c>
      <c r="G38" s="493"/>
    </row>
    <row r="39" spans="1:7" s="322" customFormat="1" ht="12" customHeight="1">
      <c r="A39" s="11" t="s">
        <v>85</v>
      </c>
      <c r="B39" s="5" t="s">
        <v>268</v>
      </c>
      <c r="C39" s="312"/>
      <c r="D39" s="312">
        <v>0</v>
      </c>
      <c r="E39" s="198"/>
      <c r="F39" s="478">
        <f t="shared" si="2"/>
        <v>0</v>
      </c>
      <c r="G39" s="493"/>
    </row>
    <row r="40" spans="1:7" ht="12" customHeight="1" thickBot="1">
      <c r="A40" s="11" t="s">
        <v>93</v>
      </c>
      <c r="B40" s="14" t="s">
        <v>282</v>
      </c>
      <c r="C40" s="312"/>
      <c r="D40" s="312">
        <v>0</v>
      </c>
      <c r="E40" s="198">
        <v>13777164</v>
      </c>
      <c r="F40" s="478">
        <f t="shared" si="2"/>
        <v>13777164</v>
      </c>
      <c r="G40" s="493"/>
    </row>
    <row r="41" spans="1:7" ht="12" customHeight="1" thickBot="1">
      <c r="A41" s="15" t="s">
        <v>12</v>
      </c>
      <c r="B41" s="25" t="s">
        <v>251</v>
      </c>
      <c r="C41" s="309">
        <f>+C42+C43+C44</f>
        <v>3297883</v>
      </c>
      <c r="D41" s="309">
        <f>D42+D43+D44</f>
        <v>693001</v>
      </c>
      <c r="E41" s="195">
        <f>+E42+E43+E44</f>
        <v>0</v>
      </c>
      <c r="F41" s="478">
        <f t="shared" si="2"/>
        <v>-693001</v>
      </c>
      <c r="G41" s="493">
        <f t="shared" si="3"/>
        <v>0</v>
      </c>
    </row>
    <row r="42" spans="1:7" ht="12" customHeight="1">
      <c r="A42" s="12" t="s">
        <v>86</v>
      </c>
      <c r="B42" s="5" t="s">
        <v>147</v>
      </c>
      <c r="C42" s="311">
        <v>3297883</v>
      </c>
      <c r="D42" s="311">
        <v>693001</v>
      </c>
      <c r="E42" s="197"/>
      <c r="F42" s="478">
        <f t="shared" si="2"/>
        <v>-693001</v>
      </c>
      <c r="G42" s="493">
        <f t="shared" si="3"/>
        <v>0</v>
      </c>
    </row>
    <row r="43" spans="1:7" ht="12" customHeight="1">
      <c r="A43" s="12" t="s">
        <v>87</v>
      </c>
      <c r="B43" s="9" t="s">
        <v>127</v>
      </c>
      <c r="C43" s="310"/>
      <c r="D43" s="310"/>
      <c r="E43" s="196"/>
      <c r="F43" s="478">
        <f t="shared" si="2"/>
        <v>0</v>
      </c>
      <c r="G43" s="493"/>
    </row>
    <row r="44" spans="1:7" ht="12" customHeight="1" thickBot="1">
      <c r="A44" s="12" t="s">
        <v>88</v>
      </c>
      <c r="B44" s="220" t="s">
        <v>148</v>
      </c>
      <c r="C44" s="310"/>
      <c r="D44" s="310"/>
      <c r="E44" s="196"/>
      <c r="F44" s="478">
        <f t="shared" si="2"/>
        <v>0</v>
      </c>
      <c r="G44" s="493"/>
    </row>
    <row r="45" spans="1:7" ht="12" customHeight="1" thickBot="1">
      <c r="A45" s="15" t="s">
        <v>13</v>
      </c>
      <c r="B45" s="103" t="s">
        <v>283</v>
      </c>
      <c r="C45" s="309">
        <f>+C32+C41</f>
        <v>433440066</v>
      </c>
      <c r="D45" s="309">
        <f>+D32+D41</f>
        <v>482539466</v>
      </c>
      <c r="E45" s="195">
        <f>+E32+E41</f>
        <v>617725137</v>
      </c>
      <c r="F45" s="478">
        <f t="shared" si="2"/>
        <v>135185671</v>
      </c>
      <c r="G45" s="493">
        <f t="shared" si="3"/>
        <v>1.2801546412786058</v>
      </c>
    </row>
    <row r="46" spans="1:7" ht="12" customHeight="1" thickBot="1">
      <c r="A46" s="15" t="s">
        <v>14</v>
      </c>
      <c r="B46" s="103" t="s">
        <v>284</v>
      </c>
      <c r="C46" s="309">
        <f>+C47+C48</f>
        <v>0</v>
      </c>
      <c r="D46" s="309">
        <f>+D47+D48</f>
        <v>0</v>
      </c>
      <c r="E46" s="195">
        <f>+E47+E48</f>
        <v>0</v>
      </c>
      <c r="F46" s="478">
        <f t="shared" si="2"/>
        <v>0</v>
      </c>
      <c r="G46" s="493"/>
    </row>
    <row r="47" spans="1:7" ht="12" customHeight="1">
      <c r="A47" s="12" t="s">
        <v>170</v>
      </c>
      <c r="B47" s="6" t="s">
        <v>252</v>
      </c>
      <c r="C47" s="310"/>
      <c r="D47" s="310"/>
      <c r="E47" s="196"/>
      <c r="F47" s="478">
        <f t="shared" si="2"/>
        <v>0</v>
      </c>
      <c r="G47" s="493"/>
    </row>
    <row r="48" spans="1:7" ht="12" customHeight="1" thickBot="1">
      <c r="A48" s="10" t="s">
        <v>171</v>
      </c>
      <c r="B48" s="4" t="s">
        <v>253</v>
      </c>
      <c r="C48" s="312"/>
      <c r="D48" s="312"/>
      <c r="E48" s="198"/>
      <c r="F48" s="478">
        <f t="shared" si="2"/>
        <v>0</v>
      </c>
      <c r="G48" s="493"/>
    </row>
    <row r="49" spans="1:7" ht="12" customHeight="1" thickBot="1">
      <c r="A49" s="15" t="s">
        <v>15</v>
      </c>
      <c r="B49" s="374" t="s">
        <v>275</v>
      </c>
      <c r="C49" s="309">
        <f>+C45+C46</f>
        <v>433440066</v>
      </c>
      <c r="D49" s="309">
        <f>+D45+D46</f>
        <v>482539466</v>
      </c>
      <c r="E49" s="222">
        <f>+E45+E46</f>
        <v>617725137</v>
      </c>
      <c r="F49" s="478">
        <f t="shared" si="2"/>
        <v>135185671</v>
      </c>
      <c r="G49" s="493">
        <f t="shared" si="3"/>
        <v>1.2801546412786058</v>
      </c>
    </row>
    <row r="50" ht="12" customHeight="1">
      <c r="C50" s="296"/>
    </row>
    <row r="51" spans="3:4" ht="12" customHeight="1">
      <c r="C51" s="296"/>
      <c r="D51" s="515"/>
    </row>
    <row r="52" ht="12" customHeight="1">
      <c r="C52" s="296"/>
    </row>
    <row r="53" ht="12" customHeight="1">
      <c r="C53" s="296"/>
    </row>
    <row r="54" spans="3:6" ht="15" customHeight="1">
      <c r="C54" s="387"/>
      <c r="D54" s="387"/>
      <c r="E54" s="387"/>
      <c r="F54" s="387"/>
    </row>
    <row r="55" s="323" customFormat="1" ht="12.75" customHeight="1">
      <c r="G55" s="493"/>
    </row>
    <row r="56" ht="15.75">
      <c r="C56" s="296"/>
    </row>
    <row r="57" ht="15.75">
      <c r="C57" s="296"/>
    </row>
    <row r="58" ht="15.75">
      <c r="C58" s="296"/>
    </row>
    <row r="59" ht="16.5" customHeight="1">
      <c r="C59" s="296"/>
    </row>
    <row r="60" ht="15.75">
      <c r="C60" s="296"/>
    </row>
    <row r="61" ht="15.75">
      <c r="C61" s="296"/>
    </row>
    <row r="62" ht="15.75">
      <c r="C62" s="296"/>
    </row>
    <row r="63" ht="15.75">
      <c r="C63" s="296"/>
    </row>
    <row r="64" ht="15.75">
      <c r="C64" s="296"/>
    </row>
    <row r="65" ht="15.75">
      <c r="C65" s="296"/>
    </row>
    <row r="66" ht="15.75">
      <c r="C66" s="296"/>
    </row>
    <row r="67" ht="15.75">
      <c r="C67" s="296"/>
    </row>
    <row r="68" ht="15.75">
      <c r="C68" s="296"/>
    </row>
  </sheetData>
  <sheetProtection/>
  <mergeCells count="4">
    <mergeCell ref="A1:E1"/>
    <mergeCell ref="A28:E28"/>
    <mergeCell ref="A29:B29"/>
    <mergeCell ref="A2:B2"/>
  </mergeCells>
  <printOptions horizontalCentered="1"/>
  <pageMargins left="0.7874015748031497" right="0.7874015748031497" top="1.4566929133858268" bottom="0.8661417322834646" header="0.7874015748031497" footer="0.5905511811023623"/>
  <pageSetup fitToHeight="1" fitToWidth="1" horizontalDpi="600" verticalDpi="600" orientation="portrait" paperSize="9" scale="89" r:id="rId1"/>
  <headerFooter alignWithMargins="0">
    <oddHeader>&amp;C&amp;"Times New Roman CE,Félkövér"&amp;12
MOB TÁRSULÁS 2023. ÉVI KÖLTSÉGVETÉSÉNEK PÉNZÜGYI MÉRLEGE&amp;R&amp;"Times New Roman CE,Félkövér dőlt"&amp;11 1. tájékoztató kimtatás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J18"/>
  <sheetViews>
    <sheetView workbookViewId="0" topLeftCell="A1">
      <selection activeCell="J1" sqref="J1:J18"/>
    </sheetView>
  </sheetViews>
  <sheetFormatPr defaultColWidth="9.00390625" defaultRowHeight="12.75"/>
  <cols>
    <col min="1" max="1" width="6.875" style="146" customWidth="1"/>
    <col min="2" max="2" width="46.50390625" style="44" customWidth="1"/>
    <col min="3" max="8" width="12.875" style="44" customWidth="1"/>
    <col min="9" max="9" width="13.875" style="44" customWidth="1"/>
    <col min="10" max="10" width="5.50390625" style="44" customWidth="1"/>
    <col min="11" max="16384" width="9.375" style="44" customWidth="1"/>
  </cols>
  <sheetData>
    <row r="1" spans="1:10" ht="27.75" customHeight="1">
      <c r="A1" s="614" t="s">
        <v>4</v>
      </c>
      <c r="B1" s="614"/>
      <c r="C1" s="614"/>
      <c r="D1" s="614"/>
      <c r="E1" s="614"/>
      <c r="F1" s="614"/>
      <c r="G1" s="614"/>
      <c r="H1" s="614"/>
      <c r="I1" s="614"/>
      <c r="J1" s="613" t="s">
        <v>285</v>
      </c>
    </row>
    <row r="2" spans="9:10" ht="20.25" customHeight="1" thickBot="1">
      <c r="I2" s="366" t="str">
        <f>'1. sz tájékoztató t.'!E29</f>
        <v>Ft-ban</v>
      </c>
      <c r="J2" s="613"/>
    </row>
    <row r="3" spans="1:10" s="367" customFormat="1" ht="26.25" customHeight="1">
      <c r="A3" s="619" t="s">
        <v>59</v>
      </c>
      <c r="B3" s="617" t="s">
        <v>74</v>
      </c>
      <c r="C3" s="619" t="s">
        <v>75</v>
      </c>
      <c r="D3" s="619" t="str">
        <f>+CONCATENATE(LEFT('1.1.sz.mell.'!C3,4)," előtti kifizetés")</f>
        <v>2023 előtti kifizetés</v>
      </c>
      <c r="E3" s="621" t="s">
        <v>58</v>
      </c>
      <c r="F3" s="622"/>
      <c r="G3" s="622"/>
      <c r="H3" s="623"/>
      <c r="I3" s="617" t="s">
        <v>43</v>
      </c>
      <c r="J3" s="613"/>
    </row>
    <row r="4" spans="1:10" s="368" customFormat="1" ht="32.25" customHeight="1" thickBot="1">
      <c r="A4" s="620"/>
      <c r="B4" s="618"/>
      <c r="C4" s="618"/>
      <c r="D4" s="620"/>
      <c r="E4" s="381" t="str">
        <f>+'7. sz. mell. '!B4</f>
        <v>2023.</v>
      </c>
      <c r="F4" s="381" t="str">
        <f>+'7. sz. mell. '!C4</f>
        <v>2024.</v>
      </c>
      <c r="G4" s="381" t="str">
        <f>+'4.sz.mell.  '!D4</f>
        <v>2025.</v>
      </c>
      <c r="H4" s="382" t="str">
        <f>+CONCATENATE(LEFT('1.1.sz.mell.'!C3,4)+2,". után")</f>
        <v>2025. után</v>
      </c>
      <c r="I4" s="618"/>
      <c r="J4" s="613"/>
    </row>
    <row r="5" spans="1:10" s="369" customFormat="1" ht="12.75" customHeight="1" thickBot="1">
      <c r="A5" s="200">
        <v>1</v>
      </c>
      <c r="B5" s="201">
        <v>2</v>
      </c>
      <c r="C5" s="202">
        <v>3</v>
      </c>
      <c r="D5" s="201">
        <v>4</v>
      </c>
      <c r="E5" s="200">
        <v>5</v>
      </c>
      <c r="F5" s="202">
        <v>6</v>
      </c>
      <c r="G5" s="202">
        <v>7</v>
      </c>
      <c r="H5" s="203">
        <v>8</v>
      </c>
      <c r="I5" s="204" t="s">
        <v>76</v>
      </c>
      <c r="J5" s="613"/>
    </row>
    <row r="6" spans="1:10" ht="24.75" customHeight="1" thickBot="1">
      <c r="A6" s="205" t="s">
        <v>11</v>
      </c>
      <c r="B6" s="206" t="s">
        <v>262</v>
      </c>
      <c r="C6" s="100"/>
      <c r="D6" s="50">
        <f>+D7+D8</f>
        <v>0</v>
      </c>
      <c r="E6" s="51">
        <f>+E7+E8</f>
        <v>0</v>
      </c>
      <c r="F6" s="52">
        <f>+F7+F8</f>
        <v>0</v>
      </c>
      <c r="G6" s="52">
        <f>+G7+G8</f>
        <v>0</v>
      </c>
      <c r="H6" s="53">
        <f>+H7+H8</f>
        <v>0</v>
      </c>
      <c r="I6" s="50">
        <f aca="true" t="shared" si="0" ref="I6:I17">SUM(D6:H6)</f>
        <v>0</v>
      </c>
      <c r="J6" s="613"/>
    </row>
    <row r="7" spans="1:10" ht="19.5" customHeight="1">
      <c r="A7" s="207" t="s">
        <v>12</v>
      </c>
      <c r="B7" s="54" t="s">
        <v>60</v>
      </c>
      <c r="C7" s="363"/>
      <c r="D7" s="55"/>
      <c r="E7" s="56"/>
      <c r="F7" s="23"/>
      <c r="G7" s="23"/>
      <c r="H7" s="20"/>
      <c r="I7" s="208">
        <f t="shared" si="0"/>
        <v>0</v>
      </c>
      <c r="J7" s="613"/>
    </row>
    <row r="8" spans="1:10" ht="19.5" customHeight="1" thickBot="1">
      <c r="A8" s="207" t="s">
        <v>13</v>
      </c>
      <c r="B8" s="54" t="s">
        <v>60</v>
      </c>
      <c r="C8" s="363"/>
      <c r="D8" s="55"/>
      <c r="E8" s="56"/>
      <c r="F8" s="23"/>
      <c r="G8" s="23"/>
      <c r="H8" s="20"/>
      <c r="I8" s="208">
        <f t="shared" si="0"/>
        <v>0</v>
      </c>
      <c r="J8" s="613"/>
    </row>
    <row r="9" spans="1:10" ht="25.5" customHeight="1" thickBot="1">
      <c r="A9" s="205" t="s">
        <v>14</v>
      </c>
      <c r="B9" s="206" t="s">
        <v>263</v>
      </c>
      <c r="C9" s="100"/>
      <c r="D9" s="50">
        <f>+D10+D11</f>
        <v>0</v>
      </c>
      <c r="E9" s="51">
        <f>+E10+E11</f>
        <v>0</v>
      </c>
      <c r="F9" s="52">
        <f>+F10+F11</f>
        <v>0</v>
      </c>
      <c r="G9" s="52">
        <f>+G10+G11</f>
        <v>0</v>
      </c>
      <c r="H9" s="53">
        <f>+H10+H11</f>
        <v>0</v>
      </c>
      <c r="I9" s="50">
        <f t="shared" si="0"/>
        <v>0</v>
      </c>
      <c r="J9" s="613"/>
    </row>
    <row r="10" spans="1:10" ht="19.5" customHeight="1">
      <c r="A10" s="207" t="s">
        <v>15</v>
      </c>
      <c r="B10" s="54" t="s">
        <v>60</v>
      </c>
      <c r="C10" s="363"/>
      <c r="D10" s="55"/>
      <c r="E10" s="56"/>
      <c r="F10" s="23"/>
      <c r="G10" s="23"/>
      <c r="H10" s="20"/>
      <c r="I10" s="208">
        <f t="shared" si="0"/>
        <v>0</v>
      </c>
      <c r="J10" s="613"/>
    </row>
    <row r="11" spans="1:10" ht="19.5" customHeight="1" thickBot="1">
      <c r="A11" s="207" t="s">
        <v>16</v>
      </c>
      <c r="B11" s="54" t="s">
        <v>60</v>
      </c>
      <c r="C11" s="363"/>
      <c r="D11" s="55"/>
      <c r="E11" s="56"/>
      <c r="F11" s="23"/>
      <c r="G11" s="23"/>
      <c r="H11" s="20"/>
      <c r="I11" s="208">
        <f t="shared" si="0"/>
        <v>0</v>
      </c>
      <c r="J11" s="613"/>
    </row>
    <row r="12" spans="1:10" ht="19.5" customHeight="1" thickBot="1">
      <c r="A12" s="205" t="s">
        <v>17</v>
      </c>
      <c r="B12" s="206" t="s">
        <v>264</v>
      </c>
      <c r="C12" s="100"/>
      <c r="D12" s="50">
        <f>+D13</f>
        <v>0</v>
      </c>
      <c r="E12" s="51">
        <f>+E13</f>
        <v>0</v>
      </c>
      <c r="F12" s="52">
        <f>+F13</f>
        <v>0</v>
      </c>
      <c r="G12" s="52">
        <f>+G13</f>
        <v>0</v>
      </c>
      <c r="H12" s="53">
        <f>+H13</f>
        <v>0</v>
      </c>
      <c r="I12" s="50">
        <f t="shared" si="0"/>
        <v>0</v>
      </c>
      <c r="J12" s="613"/>
    </row>
    <row r="13" spans="1:10" ht="19.5" customHeight="1" thickBot="1">
      <c r="A13" s="207" t="s">
        <v>18</v>
      </c>
      <c r="B13" s="54" t="s">
        <v>60</v>
      </c>
      <c r="C13" s="363"/>
      <c r="D13" s="55"/>
      <c r="E13" s="56"/>
      <c r="F13" s="23"/>
      <c r="G13" s="23"/>
      <c r="H13" s="20"/>
      <c r="I13" s="208">
        <f t="shared" si="0"/>
        <v>0</v>
      </c>
      <c r="J13" s="613"/>
    </row>
    <row r="14" spans="1:10" ht="19.5" customHeight="1" thickBot="1">
      <c r="A14" s="205" t="s">
        <v>19</v>
      </c>
      <c r="B14" s="404"/>
      <c r="C14" s="100"/>
      <c r="D14" s="50">
        <f>+D15</f>
        <v>0</v>
      </c>
      <c r="E14" s="51">
        <f>+E15</f>
        <v>0</v>
      </c>
      <c r="F14" s="52">
        <f>+F15</f>
        <v>0</v>
      </c>
      <c r="G14" s="52">
        <f>+G15</f>
        <v>0</v>
      </c>
      <c r="H14" s="53">
        <f>+H15</f>
        <v>0</v>
      </c>
      <c r="I14" s="50">
        <f t="shared" si="0"/>
        <v>0</v>
      </c>
      <c r="J14" s="613"/>
    </row>
    <row r="15" spans="1:10" ht="19.5" customHeight="1" thickBot="1">
      <c r="A15" s="209" t="s">
        <v>20</v>
      </c>
      <c r="B15" s="57" t="s">
        <v>60</v>
      </c>
      <c r="C15" s="364"/>
      <c r="D15" s="58"/>
      <c r="E15" s="59"/>
      <c r="F15" s="24"/>
      <c r="G15" s="24"/>
      <c r="H15" s="22"/>
      <c r="I15" s="210">
        <f t="shared" si="0"/>
        <v>0</v>
      </c>
      <c r="J15" s="613"/>
    </row>
    <row r="16" spans="1:10" ht="19.5" customHeight="1" thickBot="1">
      <c r="A16" s="205" t="s">
        <v>21</v>
      </c>
      <c r="B16" s="405"/>
      <c r="C16" s="100"/>
      <c r="D16" s="50">
        <f>+D17</f>
        <v>0</v>
      </c>
      <c r="E16" s="51">
        <f>+E17</f>
        <v>0</v>
      </c>
      <c r="F16" s="52">
        <f>+F17</f>
        <v>0</v>
      </c>
      <c r="G16" s="52">
        <f>+G17</f>
        <v>0</v>
      </c>
      <c r="H16" s="53">
        <f>+H17</f>
        <v>0</v>
      </c>
      <c r="I16" s="50">
        <f t="shared" si="0"/>
        <v>0</v>
      </c>
      <c r="J16" s="613"/>
    </row>
    <row r="17" spans="1:10" ht="19.5" customHeight="1" thickBot="1">
      <c r="A17" s="211" t="s">
        <v>22</v>
      </c>
      <c r="B17" s="60" t="s">
        <v>60</v>
      </c>
      <c r="C17" s="365"/>
      <c r="D17" s="61"/>
      <c r="E17" s="62"/>
      <c r="F17" s="63"/>
      <c r="G17" s="63"/>
      <c r="H17" s="21"/>
      <c r="I17" s="212">
        <f t="shared" si="0"/>
        <v>0</v>
      </c>
      <c r="J17" s="613"/>
    </row>
    <row r="18" spans="1:10" ht="19.5" customHeight="1" thickBot="1">
      <c r="A18" s="615" t="s">
        <v>111</v>
      </c>
      <c r="B18" s="616"/>
      <c r="C18" s="100"/>
      <c r="D18" s="50">
        <f aca="true" t="shared" si="1" ref="D18:I18">+D6+D9+D12+D14+D16</f>
        <v>0</v>
      </c>
      <c r="E18" s="51">
        <f t="shared" si="1"/>
        <v>0</v>
      </c>
      <c r="F18" s="52">
        <f t="shared" si="1"/>
        <v>0</v>
      </c>
      <c r="G18" s="52">
        <f t="shared" si="1"/>
        <v>0</v>
      </c>
      <c r="H18" s="53">
        <f t="shared" si="1"/>
        <v>0</v>
      </c>
      <c r="I18" s="50">
        <f t="shared" si="1"/>
        <v>0</v>
      </c>
      <c r="J18" s="613"/>
    </row>
  </sheetData>
  <sheetProtection/>
  <mergeCells count="9">
    <mergeCell ref="J1:J18"/>
    <mergeCell ref="A1:I1"/>
    <mergeCell ref="A18:B18"/>
    <mergeCell ref="I3:I4"/>
    <mergeCell ref="A3:A4"/>
    <mergeCell ref="B3:B4"/>
    <mergeCell ref="C3:C4"/>
    <mergeCell ref="E3:H3"/>
    <mergeCell ref="D3:D4"/>
  </mergeCells>
  <printOptions horizontalCentered="1"/>
  <pageMargins left="0.7874015748031497" right="0.7874015748031497" top="1.03" bottom="0.984251968503937" header="0.7874015748031497" footer="0.7874015748031497"/>
  <pageSetup horizontalDpi="600" verticalDpi="600" orientation="landscape" paperSize="9" scale="95" r:id="rId1"/>
  <headerFooter alignWithMargins="0">
    <oddHeader>&amp;C2.sz.tájékoztató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P82"/>
  <sheetViews>
    <sheetView zoomScale="110" zoomScaleNormal="110" workbookViewId="0" topLeftCell="A1">
      <selection activeCell="C8" sqref="C8"/>
    </sheetView>
  </sheetViews>
  <sheetFormatPr defaultColWidth="9.00390625" defaultRowHeight="12.75"/>
  <cols>
    <col min="1" max="1" width="4.875" style="77" customWidth="1"/>
    <col min="2" max="2" width="25.00390625" style="95" customWidth="1"/>
    <col min="3" max="4" width="10.50390625" style="95" customWidth="1"/>
    <col min="5" max="5" width="10.875" style="95" customWidth="1"/>
    <col min="6" max="8" width="10.625" style="95" customWidth="1"/>
    <col min="9" max="9" width="10.875" style="95" customWidth="1"/>
    <col min="10" max="10" width="10.50390625" style="95" customWidth="1"/>
    <col min="11" max="11" width="10.875" style="95" customWidth="1"/>
    <col min="12" max="12" width="10.625" style="95" customWidth="1"/>
    <col min="13" max="13" width="10.875" style="95" customWidth="1"/>
    <col min="14" max="14" width="10.50390625" style="95" customWidth="1"/>
    <col min="15" max="15" width="11.625" style="77" customWidth="1"/>
    <col min="16" max="16" width="2.375" style="95" customWidth="1"/>
    <col min="17" max="16384" width="9.375" style="95" customWidth="1"/>
  </cols>
  <sheetData>
    <row r="1" spans="1:16" ht="31.5" customHeight="1">
      <c r="A1" s="627" t="str">
        <f>+CONCATENATE("Előirányzat-felhasználási terv",CHAR(10),LEFT('1.1.sz.mell.'!C3,4),". évre")</f>
        <v>Előirányzat-felhasználási terv
2023. évre</v>
      </c>
      <c r="B1" s="628"/>
      <c r="C1" s="628"/>
      <c r="D1" s="628"/>
      <c r="E1" s="628"/>
      <c r="F1" s="628"/>
      <c r="G1" s="628"/>
      <c r="H1" s="628"/>
      <c r="I1" s="628"/>
      <c r="J1" s="628"/>
      <c r="K1" s="628"/>
      <c r="L1" s="628"/>
      <c r="M1" s="628"/>
      <c r="N1" s="628"/>
      <c r="O1" s="628"/>
      <c r="P1" s="629" t="s">
        <v>286</v>
      </c>
    </row>
    <row r="2" spans="15:16" ht="16.5" thickBot="1">
      <c r="O2" s="1" t="s">
        <v>396</v>
      </c>
      <c r="P2" s="629"/>
    </row>
    <row r="3" spans="1:16" s="77" customFormat="1" ht="25.5" customHeight="1" thickBot="1">
      <c r="A3" s="74" t="s">
        <v>9</v>
      </c>
      <c r="B3" s="75" t="s">
        <v>51</v>
      </c>
      <c r="C3" s="75" t="s">
        <v>61</v>
      </c>
      <c r="D3" s="75" t="s">
        <v>62</v>
      </c>
      <c r="E3" s="75" t="s">
        <v>63</v>
      </c>
      <c r="F3" s="75" t="s">
        <v>64</v>
      </c>
      <c r="G3" s="75" t="s">
        <v>65</v>
      </c>
      <c r="H3" s="75" t="s">
        <v>66</v>
      </c>
      <c r="I3" s="75" t="s">
        <v>67</v>
      </c>
      <c r="J3" s="75" t="s">
        <v>68</v>
      </c>
      <c r="K3" s="75" t="s">
        <v>69</v>
      </c>
      <c r="L3" s="75" t="s">
        <v>70</v>
      </c>
      <c r="M3" s="75" t="s">
        <v>71</v>
      </c>
      <c r="N3" s="75" t="s">
        <v>72</v>
      </c>
      <c r="O3" s="76" t="s">
        <v>44</v>
      </c>
      <c r="P3" s="629"/>
    </row>
    <row r="4" spans="1:16" s="79" customFormat="1" ht="15" customHeight="1" thickBot="1">
      <c r="A4" s="78" t="s">
        <v>11</v>
      </c>
      <c r="B4" s="624" t="s">
        <v>47</v>
      </c>
      <c r="C4" s="625"/>
      <c r="D4" s="625"/>
      <c r="E4" s="625"/>
      <c r="F4" s="625"/>
      <c r="G4" s="625"/>
      <c r="H4" s="625"/>
      <c r="I4" s="625"/>
      <c r="J4" s="625"/>
      <c r="K4" s="625"/>
      <c r="L4" s="625"/>
      <c r="M4" s="625"/>
      <c r="N4" s="625"/>
      <c r="O4" s="626"/>
      <c r="P4" s="629"/>
    </row>
    <row r="5" spans="1:16" s="79" customFormat="1" ht="22.5">
      <c r="A5" s="80" t="s">
        <v>12</v>
      </c>
      <c r="B5" s="370" t="s">
        <v>265</v>
      </c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2">
        <f aca="true" t="shared" si="0" ref="O5:O26">SUM(C5:N5)</f>
        <v>0</v>
      </c>
      <c r="P5" s="629"/>
    </row>
    <row r="6" spans="1:16" s="86" customFormat="1" ht="22.5">
      <c r="A6" s="83" t="s">
        <v>13</v>
      </c>
      <c r="B6" s="215" t="s">
        <v>266</v>
      </c>
      <c r="C6" s="84">
        <v>43255214</v>
      </c>
      <c r="D6" s="84">
        <v>45862129</v>
      </c>
      <c r="E6" s="84">
        <v>42995129</v>
      </c>
      <c r="F6" s="84">
        <v>22181018</v>
      </c>
      <c r="G6" s="84">
        <v>43695129</v>
      </c>
      <c r="H6" s="84">
        <v>39242469</v>
      </c>
      <c r="I6" s="84">
        <v>31815129</v>
      </c>
      <c r="J6" s="84">
        <v>55688293</v>
      </c>
      <c r="K6" s="84">
        <v>33811129</v>
      </c>
      <c r="L6" s="84">
        <v>35595129</v>
      </c>
      <c r="M6" s="84">
        <v>37895129</v>
      </c>
      <c r="N6" s="84">
        <v>16898819</v>
      </c>
      <c r="O6" s="85">
        <f t="shared" si="0"/>
        <v>448934716</v>
      </c>
      <c r="P6" s="629"/>
    </row>
    <row r="7" spans="1:16" s="86" customFormat="1" ht="22.5">
      <c r="A7" s="83" t="s">
        <v>14</v>
      </c>
      <c r="B7" s="214" t="s">
        <v>232</v>
      </c>
      <c r="C7" s="87"/>
      <c r="D7" s="87"/>
      <c r="E7" s="84"/>
      <c r="F7" s="84"/>
      <c r="G7" s="84"/>
      <c r="H7" s="84"/>
      <c r="I7" s="84"/>
      <c r="J7" s="84"/>
      <c r="K7" s="84"/>
      <c r="L7" s="84"/>
      <c r="M7" s="87"/>
      <c r="N7" s="87"/>
      <c r="O7" s="88">
        <f t="shared" si="0"/>
        <v>0</v>
      </c>
      <c r="P7" s="629"/>
    </row>
    <row r="8" spans="1:16" s="86" customFormat="1" ht="13.5" customHeight="1">
      <c r="A8" s="83" t="s">
        <v>15</v>
      </c>
      <c r="B8" s="213" t="s">
        <v>233</v>
      </c>
      <c r="C8" s="84">
        <v>11240000</v>
      </c>
      <c r="D8" s="84">
        <v>11240000</v>
      </c>
      <c r="E8" s="84">
        <v>12500000</v>
      </c>
      <c r="F8" s="84">
        <v>13600000</v>
      </c>
      <c r="G8" s="84">
        <v>13800000</v>
      </c>
      <c r="H8" s="84">
        <v>7600000</v>
      </c>
      <c r="I8" s="84">
        <v>7600000</v>
      </c>
      <c r="J8" s="84">
        <v>10500000</v>
      </c>
      <c r="K8" s="84">
        <v>18600000</v>
      </c>
      <c r="L8" s="84">
        <v>15400000</v>
      </c>
      <c r="M8" s="84">
        <v>14600000</v>
      </c>
      <c r="N8" s="84">
        <v>13396310</v>
      </c>
      <c r="O8" s="85">
        <f t="shared" si="0"/>
        <v>150076310</v>
      </c>
      <c r="P8" s="629"/>
    </row>
    <row r="9" spans="1:16" s="86" customFormat="1" ht="13.5" customHeight="1">
      <c r="A9" s="83" t="s">
        <v>16</v>
      </c>
      <c r="B9" s="213" t="s">
        <v>5</v>
      </c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5">
        <f t="shared" si="0"/>
        <v>0</v>
      </c>
      <c r="P9" s="629"/>
    </row>
    <row r="10" spans="1:16" s="86" customFormat="1" ht="13.5" customHeight="1">
      <c r="A10" s="83" t="s">
        <v>17</v>
      </c>
      <c r="B10" s="213" t="s">
        <v>188</v>
      </c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5">
        <f t="shared" si="0"/>
        <v>0</v>
      </c>
      <c r="P10" s="629"/>
    </row>
    <row r="11" spans="1:16" s="86" customFormat="1" ht="22.5">
      <c r="A11" s="83" t="s">
        <v>18</v>
      </c>
      <c r="B11" s="215" t="s">
        <v>222</v>
      </c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5">
        <f t="shared" si="0"/>
        <v>0</v>
      </c>
      <c r="P11" s="629"/>
    </row>
    <row r="12" spans="1:16" s="86" customFormat="1" ht="13.5" customHeight="1" thickBot="1">
      <c r="A12" s="83" t="s">
        <v>19</v>
      </c>
      <c r="B12" s="213" t="s">
        <v>6</v>
      </c>
      <c r="C12" s="84"/>
      <c r="D12" s="84"/>
      <c r="E12" s="84"/>
      <c r="F12" s="84">
        <v>18714111</v>
      </c>
      <c r="G12" s="84"/>
      <c r="H12" s="84"/>
      <c r="I12" s="84"/>
      <c r="J12" s="84"/>
      <c r="K12" s="84"/>
      <c r="L12" s="84"/>
      <c r="M12" s="84"/>
      <c r="N12" s="84"/>
      <c r="O12" s="85">
        <f t="shared" si="0"/>
        <v>18714111</v>
      </c>
      <c r="P12" s="629"/>
    </row>
    <row r="13" spans="1:16" s="79" customFormat="1" ht="15.75" customHeight="1" thickBot="1">
      <c r="A13" s="78" t="s">
        <v>20</v>
      </c>
      <c r="B13" s="30" t="s">
        <v>90</v>
      </c>
      <c r="C13" s="89">
        <f aca="true" t="shared" si="1" ref="C13:N13">SUM(C5:C12)</f>
        <v>54495214</v>
      </c>
      <c r="D13" s="89">
        <f t="shared" si="1"/>
        <v>57102129</v>
      </c>
      <c r="E13" s="89">
        <f t="shared" si="1"/>
        <v>55495129</v>
      </c>
      <c r="F13" s="89">
        <f t="shared" si="1"/>
        <v>54495129</v>
      </c>
      <c r="G13" s="89">
        <f t="shared" si="1"/>
        <v>57495129</v>
      </c>
      <c r="H13" s="89">
        <f t="shared" si="1"/>
        <v>46842469</v>
      </c>
      <c r="I13" s="89">
        <f t="shared" si="1"/>
        <v>39415129</v>
      </c>
      <c r="J13" s="89">
        <f t="shared" si="1"/>
        <v>66188293</v>
      </c>
      <c r="K13" s="89">
        <f t="shared" si="1"/>
        <v>52411129</v>
      </c>
      <c r="L13" s="89">
        <f t="shared" si="1"/>
        <v>50995129</v>
      </c>
      <c r="M13" s="89">
        <f t="shared" si="1"/>
        <v>52495129</v>
      </c>
      <c r="N13" s="89">
        <f t="shared" si="1"/>
        <v>30295129</v>
      </c>
      <c r="O13" s="90">
        <f>SUM(C13:N13)</f>
        <v>617725137</v>
      </c>
      <c r="P13" s="629"/>
    </row>
    <row r="14" spans="1:16" s="79" customFormat="1" ht="15" customHeight="1" thickBot="1">
      <c r="A14" s="78" t="s">
        <v>21</v>
      </c>
      <c r="B14" s="624" t="s">
        <v>48</v>
      </c>
      <c r="C14" s="625"/>
      <c r="D14" s="625"/>
      <c r="E14" s="625"/>
      <c r="F14" s="625"/>
      <c r="G14" s="625"/>
      <c r="H14" s="625"/>
      <c r="I14" s="625"/>
      <c r="J14" s="625"/>
      <c r="K14" s="625"/>
      <c r="L14" s="625"/>
      <c r="M14" s="625"/>
      <c r="N14" s="625"/>
      <c r="O14" s="626"/>
      <c r="P14" s="629"/>
    </row>
    <row r="15" spans="1:16" s="86" customFormat="1" ht="13.5" customHeight="1">
      <c r="A15" s="91" t="s">
        <v>22</v>
      </c>
      <c r="B15" s="216" t="s">
        <v>52</v>
      </c>
      <c r="C15" s="87">
        <v>24381740</v>
      </c>
      <c r="D15" s="87">
        <v>24381660</v>
      </c>
      <c r="E15" s="87">
        <v>24381660</v>
      </c>
      <c r="F15" s="87">
        <v>24381660</v>
      </c>
      <c r="G15" s="87">
        <v>24381660</v>
      </c>
      <c r="H15" s="87">
        <v>24381660</v>
      </c>
      <c r="I15" s="87">
        <v>24381660</v>
      </c>
      <c r="J15" s="87">
        <v>24381660</v>
      </c>
      <c r="K15" s="87">
        <v>24381660</v>
      </c>
      <c r="L15" s="87">
        <v>24381660</v>
      </c>
      <c r="M15" s="87">
        <v>24381660</v>
      </c>
      <c r="N15" s="87">
        <v>24381660</v>
      </c>
      <c r="O15" s="88">
        <f t="shared" si="0"/>
        <v>292580000</v>
      </c>
      <c r="P15" s="629"/>
    </row>
    <row r="16" spans="1:16" s="86" customFormat="1" ht="27" customHeight="1">
      <c r="A16" s="83" t="s">
        <v>23</v>
      </c>
      <c r="B16" s="215" t="s">
        <v>124</v>
      </c>
      <c r="C16" s="84">
        <v>3158587</v>
      </c>
      <c r="D16" s="84">
        <v>3158583</v>
      </c>
      <c r="E16" s="84">
        <v>3158583</v>
      </c>
      <c r="F16" s="84">
        <v>3158583</v>
      </c>
      <c r="G16" s="84">
        <v>3158583</v>
      </c>
      <c r="H16" s="84">
        <v>3158583</v>
      </c>
      <c r="I16" s="84">
        <v>3158583</v>
      </c>
      <c r="J16" s="84">
        <v>3158583</v>
      </c>
      <c r="K16" s="84">
        <v>3158583</v>
      </c>
      <c r="L16" s="84">
        <v>3158583</v>
      </c>
      <c r="M16" s="84">
        <v>3158583</v>
      </c>
      <c r="N16" s="84">
        <v>3158583</v>
      </c>
      <c r="O16" s="85">
        <f t="shared" si="0"/>
        <v>37903000</v>
      </c>
      <c r="P16" s="629"/>
    </row>
    <row r="17" spans="1:16" s="86" customFormat="1" ht="13.5" customHeight="1">
      <c r="A17" s="83" t="s">
        <v>24</v>
      </c>
      <c r="B17" s="213" t="s">
        <v>105</v>
      </c>
      <c r="C17" s="84">
        <v>26000000</v>
      </c>
      <c r="D17" s="84">
        <v>28607000</v>
      </c>
      <c r="E17" s="84">
        <v>27000000</v>
      </c>
      <c r="F17" s="84">
        <v>26000000</v>
      </c>
      <c r="G17" s="84">
        <v>29000000</v>
      </c>
      <c r="H17" s="84">
        <v>18347340</v>
      </c>
      <c r="I17" s="84">
        <v>10920000</v>
      </c>
      <c r="J17" s="84">
        <v>23916000</v>
      </c>
      <c r="K17" s="84">
        <v>23916000</v>
      </c>
      <c r="L17" s="84">
        <v>22500000</v>
      </c>
      <c r="M17" s="84">
        <v>24000000</v>
      </c>
      <c r="N17" s="84">
        <v>1800000</v>
      </c>
      <c r="O17" s="85">
        <f t="shared" si="0"/>
        <v>262006340</v>
      </c>
      <c r="P17" s="629"/>
    </row>
    <row r="18" spans="1:16" s="86" customFormat="1" ht="13.5" customHeight="1">
      <c r="A18" s="83" t="s">
        <v>25</v>
      </c>
      <c r="B18" s="213" t="s">
        <v>125</v>
      </c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5">
        <f t="shared" si="0"/>
        <v>0</v>
      </c>
      <c r="P18" s="629"/>
    </row>
    <row r="19" spans="1:16" s="86" customFormat="1" ht="13.5" customHeight="1">
      <c r="A19" s="83" t="s">
        <v>26</v>
      </c>
      <c r="B19" s="213" t="s">
        <v>126</v>
      </c>
      <c r="C19" s="84">
        <v>954887</v>
      </c>
      <c r="D19" s="84">
        <v>954886</v>
      </c>
      <c r="E19" s="84">
        <v>954886</v>
      </c>
      <c r="F19" s="84">
        <v>954886</v>
      </c>
      <c r="G19" s="84">
        <v>954886</v>
      </c>
      <c r="H19" s="84">
        <v>954886</v>
      </c>
      <c r="I19" s="84">
        <v>954886</v>
      </c>
      <c r="J19" s="84">
        <v>954886</v>
      </c>
      <c r="K19" s="84">
        <v>954886</v>
      </c>
      <c r="L19" s="84">
        <v>954886</v>
      </c>
      <c r="M19" s="84">
        <v>954886</v>
      </c>
      <c r="N19" s="84">
        <v>954886</v>
      </c>
      <c r="O19" s="85">
        <f t="shared" si="0"/>
        <v>11458633</v>
      </c>
      <c r="P19" s="629"/>
    </row>
    <row r="20" spans="1:16" s="86" customFormat="1" ht="13.5" customHeight="1">
      <c r="A20" s="83" t="s">
        <v>27</v>
      </c>
      <c r="B20" s="213" t="s">
        <v>147</v>
      </c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5">
        <f t="shared" si="0"/>
        <v>0</v>
      </c>
      <c r="P20" s="629"/>
    </row>
    <row r="21" spans="1:16" s="86" customFormat="1" ht="15.75">
      <c r="A21" s="83" t="s">
        <v>28</v>
      </c>
      <c r="B21" s="215" t="s">
        <v>127</v>
      </c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5">
        <f t="shared" si="0"/>
        <v>0</v>
      </c>
      <c r="P21" s="629"/>
    </row>
    <row r="22" spans="1:16" s="86" customFormat="1" ht="13.5" customHeight="1">
      <c r="A22" s="83" t="s">
        <v>29</v>
      </c>
      <c r="B22" s="213" t="s">
        <v>148</v>
      </c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5">
        <f t="shared" si="0"/>
        <v>0</v>
      </c>
      <c r="P22" s="629"/>
    </row>
    <row r="23" spans="1:16" s="86" customFormat="1" ht="13.5" customHeight="1">
      <c r="A23" s="83" t="s">
        <v>30</v>
      </c>
      <c r="B23" s="213" t="s">
        <v>42</v>
      </c>
      <c r="C23" s="84"/>
      <c r="D23" s="84"/>
      <c r="E23" s="84"/>
      <c r="F23" s="84"/>
      <c r="G23" s="84"/>
      <c r="H23" s="84"/>
      <c r="I23" s="84"/>
      <c r="J23" s="84">
        <v>13777164</v>
      </c>
      <c r="K23" s="84"/>
      <c r="L23" s="84"/>
      <c r="M23" s="84"/>
      <c r="N23" s="84"/>
      <c r="O23" s="85">
        <f t="shared" si="0"/>
        <v>13777164</v>
      </c>
      <c r="P23" s="629"/>
    </row>
    <row r="24" spans="1:16" s="86" customFormat="1" ht="13.5" customHeight="1">
      <c r="A24" s="83" t="s">
        <v>31</v>
      </c>
      <c r="B24" s="213" t="s">
        <v>254</v>
      </c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5"/>
      <c r="P24" s="629"/>
    </row>
    <row r="25" spans="1:16" s="86" customFormat="1" ht="13.5" customHeight="1" thickBot="1">
      <c r="A25" s="83" t="s">
        <v>32</v>
      </c>
      <c r="B25" s="213" t="s">
        <v>7</v>
      </c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5">
        <f t="shared" si="0"/>
        <v>0</v>
      </c>
      <c r="P25" s="629"/>
    </row>
    <row r="26" spans="1:16" s="79" customFormat="1" ht="15.75" customHeight="1" thickBot="1">
      <c r="A26" s="92" t="s">
        <v>33</v>
      </c>
      <c r="B26" s="30" t="s">
        <v>91</v>
      </c>
      <c r="C26" s="89">
        <f aca="true" t="shared" si="2" ref="C26:N26">SUM(C15:C25)</f>
        <v>54495214</v>
      </c>
      <c r="D26" s="89">
        <f t="shared" si="2"/>
        <v>57102129</v>
      </c>
      <c r="E26" s="89">
        <f t="shared" si="2"/>
        <v>55495129</v>
      </c>
      <c r="F26" s="89">
        <f t="shared" si="2"/>
        <v>54495129</v>
      </c>
      <c r="G26" s="89">
        <f t="shared" si="2"/>
        <v>57495129</v>
      </c>
      <c r="H26" s="89">
        <f t="shared" si="2"/>
        <v>46842469</v>
      </c>
      <c r="I26" s="89">
        <f t="shared" si="2"/>
        <v>39415129</v>
      </c>
      <c r="J26" s="89">
        <f t="shared" si="2"/>
        <v>66188293</v>
      </c>
      <c r="K26" s="89">
        <f t="shared" si="2"/>
        <v>52411129</v>
      </c>
      <c r="L26" s="89">
        <f t="shared" si="2"/>
        <v>50995129</v>
      </c>
      <c r="M26" s="89">
        <f t="shared" si="2"/>
        <v>52495129</v>
      </c>
      <c r="N26" s="89">
        <f t="shared" si="2"/>
        <v>30295129</v>
      </c>
      <c r="O26" s="90">
        <f t="shared" si="0"/>
        <v>617725137</v>
      </c>
      <c r="P26" s="629"/>
    </row>
    <row r="27" spans="1:16" ht="16.5" thickBot="1">
      <c r="A27" s="92" t="s">
        <v>34</v>
      </c>
      <c r="B27" s="217" t="s">
        <v>92</v>
      </c>
      <c r="C27" s="93">
        <f aca="true" t="shared" si="3" ref="C27:O27">C13-C26</f>
        <v>0</v>
      </c>
      <c r="D27" s="93">
        <f t="shared" si="3"/>
        <v>0</v>
      </c>
      <c r="E27" s="93">
        <f t="shared" si="3"/>
        <v>0</v>
      </c>
      <c r="F27" s="93">
        <f t="shared" si="3"/>
        <v>0</v>
      </c>
      <c r="G27" s="93">
        <f t="shared" si="3"/>
        <v>0</v>
      </c>
      <c r="H27" s="93">
        <f t="shared" si="3"/>
        <v>0</v>
      </c>
      <c r="I27" s="93">
        <f t="shared" si="3"/>
        <v>0</v>
      </c>
      <c r="J27" s="93">
        <f t="shared" si="3"/>
        <v>0</v>
      </c>
      <c r="K27" s="93">
        <f t="shared" si="3"/>
        <v>0</v>
      </c>
      <c r="L27" s="93">
        <f t="shared" si="3"/>
        <v>0</v>
      </c>
      <c r="M27" s="93">
        <f t="shared" si="3"/>
        <v>0</v>
      </c>
      <c r="N27" s="93">
        <f t="shared" si="3"/>
        <v>0</v>
      </c>
      <c r="O27" s="94">
        <f t="shared" si="3"/>
        <v>0</v>
      </c>
      <c r="P27" s="629"/>
    </row>
    <row r="28" ht="15.75">
      <c r="A28" s="96"/>
    </row>
    <row r="29" spans="2:15" ht="15.75">
      <c r="B29" s="97"/>
      <c r="C29" s="98"/>
      <c r="D29" s="98"/>
      <c r="O29" s="95"/>
    </row>
    <row r="30" ht="15.75">
      <c r="O30" s="95"/>
    </row>
    <row r="31" ht="15.75">
      <c r="O31" s="95"/>
    </row>
    <row r="32" ht="15.75">
      <c r="O32" s="95"/>
    </row>
    <row r="33" ht="15.75">
      <c r="O33" s="95"/>
    </row>
    <row r="34" ht="15.75">
      <c r="O34" s="95"/>
    </row>
    <row r="35" ht="15.75">
      <c r="O35" s="95"/>
    </row>
    <row r="36" ht="15.75">
      <c r="O36" s="95"/>
    </row>
    <row r="37" ht="15.75">
      <c r="O37" s="95"/>
    </row>
    <row r="38" ht="15.75">
      <c r="O38" s="95"/>
    </row>
    <row r="39" ht="15.75">
      <c r="O39" s="95"/>
    </row>
    <row r="40" ht="15.75">
      <c r="O40" s="95"/>
    </row>
    <row r="41" ht="15.75">
      <c r="O41" s="95"/>
    </row>
    <row r="42" ht="15.75">
      <c r="O42" s="95"/>
    </row>
    <row r="43" ht="15.75">
      <c r="O43" s="95"/>
    </row>
    <row r="44" ht="15.75">
      <c r="O44" s="95"/>
    </row>
    <row r="45" ht="15.75">
      <c r="O45" s="95"/>
    </row>
    <row r="46" ht="15.75">
      <c r="O46" s="95"/>
    </row>
    <row r="47" ht="15.75">
      <c r="O47" s="95"/>
    </row>
    <row r="48" ht="15.75">
      <c r="O48" s="95"/>
    </row>
    <row r="49" ht="15.75">
      <c r="O49" s="95"/>
    </row>
    <row r="50" ht="15.75">
      <c r="O50" s="95"/>
    </row>
    <row r="51" ht="15.75">
      <c r="O51" s="95"/>
    </row>
    <row r="52" ht="15.75">
      <c r="O52" s="95"/>
    </row>
    <row r="53" ht="15.75">
      <c r="O53" s="95"/>
    </row>
    <row r="54" ht="15.75">
      <c r="O54" s="95"/>
    </row>
    <row r="55" ht="15.75">
      <c r="O55" s="95"/>
    </row>
    <row r="56" ht="15.75">
      <c r="O56" s="95"/>
    </row>
    <row r="57" ht="15.75">
      <c r="O57" s="95"/>
    </row>
    <row r="58" ht="15.75">
      <c r="O58" s="95"/>
    </row>
    <row r="59" ht="15.75">
      <c r="O59" s="95"/>
    </row>
    <row r="60" ht="15.75">
      <c r="O60" s="95"/>
    </row>
    <row r="61" ht="15.75">
      <c r="O61" s="95"/>
    </row>
    <row r="62" ht="15.75">
      <c r="O62" s="95"/>
    </row>
    <row r="63" ht="15.75">
      <c r="O63" s="95"/>
    </row>
    <row r="64" ht="15.75">
      <c r="O64" s="95"/>
    </row>
    <row r="65" ht="15.75">
      <c r="O65" s="95"/>
    </row>
    <row r="66" ht="15.75">
      <c r="O66" s="95"/>
    </row>
    <row r="67" ht="15.75">
      <c r="O67" s="95"/>
    </row>
    <row r="68" ht="15.75">
      <c r="O68" s="95"/>
    </row>
    <row r="69" ht="15.75">
      <c r="O69" s="95"/>
    </row>
    <row r="70" ht="15.75">
      <c r="O70" s="95"/>
    </row>
    <row r="71" ht="15.75">
      <c r="O71" s="95"/>
    </row>
    <row r="72" ht="15.75">
      <c r="O72" s="95"/>
    </row>
    <row r="73" ht="15.75">
      <c r="O73" s="95"/>
    </row>
    <row r="74" ht="15.75">
      <c r="O74" s="95"/>
    </row>
    <row r="75" ht="15.75">
      <c r="O75" s="95"/>
    </row>
    <row r="76" ht="15.75">
      <c r="O76" s="95"/>
    </row>
    <row r="77" ht="15.75">
      <c r="O77" s="95"/>
    </row>
    <row r="78" ht="15.75">
      <c r="O78" s="95"/>
    </row>
    <row r="79" ht="15.75">
      <c r="O79" s="95"/>
    </row>
    <row r="80" ht="15.75">
      <c r="O80" s="95"/>
    </row>
    <row r="81" ht="15.75">
      <c r="O81" s="95"/>
    </row>
    <row r="82" ht="15.75">
      <c r="O82" s="95"/>
    </row>
  </sheetData>
  <sheetProtection/>
  <mergeCells count="4">
    <mergeCell ref="B4:O4"/>
    <mergeCell ref="B14:O14"/>
    <mergeCell ref="A1:O1"/>
    <mergeCell ref="P1:P27"/>
  </mergeCells>
  <printOptions horizontalCentered="1"/>
  <pageMargins left="0.7874015748031497" right="0.7874015748031497" top="1.06875" bottom="0.984251968503937" header="0.7874015748031497" footer="0.7874015748031497"/>
  <pageSetup horizontalDpi="600" verticalDpi="600" orientation="landscape" paperSize="9" scale="84" r:id="rId1"/>
  <headerFooter alignWithMargins="0">
    <oddHeader>&amp;R&amp;"Times New Roman CE,Félkövér dőlt"&amp;11
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D96"/>
  <sheetViews>
    <sheetView zoomScale="110" zoomScaleNormal="110" zoomScaleSheetLayoutView="100" workbookViewId="0" topLeftCell="A11">
      <selection activeCell="D32" sqref="D32"/>
    </sheetView>
  </sheetViews>
  <sheetFormatPr defaultColWidth="9.125" defaultRowHeight="12.75"/>
  <cols>
    <col min="1" max="1" width="8.125" style="441" bestFit="1" customWidth="1"/>
    <col min="2" max="2" width="50.625" style="442" customWidth="1"/>
    <col min="3" max="3" width="14.875" style="443" customWidth="1"/>
    <col min="4" max="4" width="16.125" style="443" customWidth="1"/>
    <col min="5" max="13" width="9.125" style="410" customWidth="1"/>
    <col min="14" max="14" width="9.375" style="410" customWidth="1"/>
    <col min="15" max="16384" width="9.125" style="410" customWidth="1"/>
  </cols>
  <sheetData>
    <row r="1" spans="1:4" ht="13.5">
      <c r="A1" s="407"/>
      <c r="B1" s="408"/>
      <c r="C1" s="409"/>
      <c r="D1" s="409" t="s">
        <v>397</v>
      </c>
    </row>
    <row r="2" spans="1:4" s="414" customFormat="1" ht="38.25">
      <c r="A2" s="411"/>
      <c r="B2" s="412" t="s">
        <v>304</v>
      </c>
      <c r="C2" s="413" t="s">
        <v>448</v>
      </c>
      <c r="D2" s="413" t="s">
        <v>457</v>
      </c>
    </row>
    <row r="3" spans="1:4" s="417" customFormat="1" ht="19.5" customHeight="1">
      <c r="A3" s="415">
        <v>1</v>
      </c>
      <c r="B3" s="416">
        <v>2</v>
      </c>
      <c r="C3" s="415">
        <v>3</v>
      </c>
      <c r="D3" s="415">
        <v>4</v>
      </c>
    </row>
    <row r="4" spans="1:4" s="421" customFormat="1" ht="21">
      <c r="A4" s="418" t="s">
        <v>305</v>
      </c>
      <c r="B4" s="419" t="s">
        <v>306</v>
      </c>
      <c r="C4" s="420">
        <f>C5+C7+C9+C11</f>
        <v>352759456</v>
      </c>
      <c r="D4" s="420">
        <f>D5+D7+D9+D11</f>
        <v>448934716</v>
      </c>
    </row>
    <row r="5" spans="1:4" s="424" customFormat="1" ht="19.5" customHeight="1">
      <c r="A5" s="422" t="s">
        <v>307</v>
      </c>
      <c r="B5" s="419" t="s">
        <v>308</v>
      </c>
      <c r="C5" s="423"/>
      <c r="D5" s="423"/>
    </row>
    <row r="6" spans="1:4" s="32" customFormat="1" ht="19.5" customHeight="1">
      <c r="A6" s="425" t="s">
        <v>309</v>
      </c>
      <c r="B6" s="426"/>
      <c r="C6" s="427"/>
      <c r="D6" s="427"/>
    </row>
    <row r="7" spans="1:4" ht="19.5" customHeight="1">
      <c r="A7" s="422" t="s">
        <v>310</v>
      </c>
      <c r="B7" s="419" t="s">
        <v>311</v>
      </c>
      <c r="C7" s="423">
        <f>SUM(C8:C8)</f>
        <v>0</v>
      </c>
      <c r="D7" s="423">
        <f>SUM(D8:D8)</f>
        <v>0</v>
      </c>
    </row>
    <row r="8" spans="1:4" ht="19.5" customHeight="1">
      <c r="A8" s="425"/>
      <c r="B8" s="428"/>
      <c r="C8" s="427"/>
      <c r="D8" s="427"/>
    </row>
    <row r="9" spans="1:4" s="424" customFormat="1" ht="12.75">
      <c r="A9" s="422" t="s">
        <v>312</v>
      </c>
      <c r="B9" s="419" t="s">
        <v>313</v>
      </c>
      <c r="C9" s="423"/>
      <c r="D9" s="423"/>
    </row>
    <row r="10" spans="1:4" ht="19.5" customHeight="1">
      <c r="A10" s="425"/>
      <c r="B10" s="426"/>
      <c r="C10" s="427"/>
      <c r="D10" s="427"/>
    </row>
    <row r="11" spans="1:4" ht="19.5" customHeight="1">
      <c r="A11" s="422" t="s">
        <v>310</v>
      </c>
      <c r="B11" s="419" t="s">
        <v>314</v>
      </c>
      <c r="C11" s="423">
        <f>C13+C15+C32+C34</f>
        <v>352759456</v>
      </c>
      <c r="D11" s="423">
        <f>D13+D15+D32+D34</f>
        <v>448934716</v>
      </c>
    </row>
    <row r="12" spans="1:4" ht="19.5" customHeight="1">
      <c r="A12" s="425"/>
      <c r="B12" s="426"/>
      <c r="C12" s="427"/>
      <c r="D12" s="427"/>
    </row>
    <row r="13" spans="1:4" s="431" customFormat="1" ht="19.5" customHeight="1">
      <c r="A13" s="422" t="s">
        <v>315</v>
      </c>
      <c r="B13" s="429" t="s">
        <v>316</v>
      </c>
      <c r="C13" s="430">
        <f>SUM(C14:C14)</f>
        <v>0</v>
      </c>
      <c r="D13" s="430">
        <f>SUM(D14:D14)</f>
        <v>0</v>
      </c>
    </row>
    <row r="14" spans="1:4" ht="19.5" customHeight="1">
      <c r="A14" s="425"/>
      <c r="B14" s="432"/>
      <c r="C14" s="427"/>
      <c r="D14" s="427"/>
    </row>
    <row r="15" spans="1:4" s="431" customFormat="1" ht="19.5" customHeight="1">
      <c r="A15" s="422" t="s">
        <v>317</v>
      </c>
      <c r="B15" s="429" t="s">
        <v>318</v>
      </c>
      <c r="C15" s="430">
        <f>SUM(C16:C31)</f>
        <v>352759456</v>
      </c>
      <c r="D15" s="430">
        <f>SUM(D16:D31)</f>
        <v>448934716</v>
      </c>
    </row>
    <row r="16" spans="1:4" s="32" customFormat="1" ht="19.5" customHeight="1">
      <c r="A16" s="425"/>
      <c r="B16" s="480" t="s">
        <v>362</v>
      </c>
      <c r="C16" s="499">
        <v>195806185</v>
      </c>
      <c r="D16" s="499">
        <v>187831310</v>
      </c>
    </row>
    <row r="17" spans="1:4" s="32" customFormat="1" ht="19.5" customHeight="1">
      <c r="A17" s="425"/>
      <c r="B17" s="480" t="s">
        <v>363</v>
      </c>
      <c r="C17" s="499">
        <v>29920000</v>
      </c>
      <c r="D17" s="499">
        <v>45730000</v>
      </c>
    </row>
    <row r="18" spans="1:4" s="32" customFormat="1" ht="19.5" customHeight="1">
      <c r="A18" s="425"/>
      <c r="B18" s="480" t="s">
        <v>364</v>
      </c>
      <c r="C18" s="499">
        <v>2160000</v>
      </c>
      <c r="D18" s="499">
        <v>4536593</v>
      </c>
    </row>
    <row r="19" spans="1:4" s="32" customFormat="1" ht="19.5" customHeight="1">
      <c r="A19" s="425"/>
      <c r="B19" s="480" t="s">
        <v>375</v>
      </c>
      <c r="C19" s="499">
        <v>4058000</v>
      </c>
      <c r="D19" s="499">
        <v>4058000</v>
      </c>
    </row>
    <row r="20" spans="1:4" s="32" customFormat="1" ht="19.5" customHeight="1">
      <c r="A20" s="425"/>
      <c r="B20" s="480" t="s">
        <v>365</v>
      </c>
      <c r="C20" s="499">
        <v>27155500</v>
      </c>
      <c r="D20" s="499">
        <v>30699685</v>
      </c>
    </row>
    <row r="21" spans="1:4" s="32" customFormat="1" ht="19.5" customHeight="1">
      <c r="A21" s="425"/>
      <c r="B21" s="480" t="s">
        <v>366</v>
      </c>
      <c r="C21" s="499">
        <v>72574122</v>
      </c>
      <c r="D21" s="499">
        <v>99921518</v>
      </c>
    </row>
    <row r="22" spans="1:4" s="32" customFormat="1" ht="19.5" customHeight="1">
      <c r="A22" s="425"/>
      <c r="B22" s="480" t="s">
        <v>367</v>
      </c>
      <c r="C22" s="499">
        <v>275025</v>
      </c>
      <c r="D22" s="499">
        <v>246240</v>
      </c>
    </row>
    <row r="23" spans="1:4" s="32" customFormat="1" ht="19.5" customHeight="1">
      <c r="A23" s="425"/>
      <c r="B23" s="347" t="s">
        <v>321</v>
      </c>
      <c r="C23" s="481">
        <v>9319064</v>
      </c>
      <c r="D23" s="481">
        <v>51235121</v>
      </c>
    </row>
    <row r="24" spans="1:4" s="32" customFormat="1" ht="19.5" customHeight="1">
      <c r="A24" s="425"/>
      <c r="B24" s="5" t="s">
        <v>368</v>
      </c>
      <c r="C24" s="481">
        <v>4667087</v>
      </c>
      <c r="D24" s="481">
        <v>4962350</v>
      </c>
    </row>
    <row r="25" spans="1:4" s="32" customFormat="1" ht="19.5" customHeight="1">
      <c r="A25" s="425"/>
      <c r="B25" s="426" t="s">
        <v>319</v>
      </c>
      <c r="C25" s="427">
        <v>535236</v>
      </c>
      <c r="D25" s="427">
        <v>567387</v>
      </c>
    </row>
    <row r="26" spans="1:4" s="32" customFormat="1" ht="19.5" customHeight="1">
      <c r="A26" s="425"/>
      <c r="B26" s="426" t="s">
        <v>324</v>
      </c>
      <c r="C26" s="427">
        <v>674000</v>
      </c>
      <c r="D26" s="427">
        <v>2958682</v>
      </c>
    </row>
    <row r="27" spans="1:4" s="32" customFormat="1" ht="19.5" customHeight="1">
      <c r="A27" s="425"/>
      <c r="B27" s="426" t="s">
        <v>320</v>
      </c>
      <c r="C27" s="427">
        <v>397447</v>
      </c>
      <c r="D27" s="427">
        <v>435649</v>
      </c>
    </row>
    <row r="28" spans="1:4" s="32" customFormat="1" ht="19.5" customHeight="1">
      <c r="A28" s="425"/>
      <c r="B28" s="426" t="s">
        <v>322</v>
      </c>
      <c r="C28" s="427">
        <v>69120</v>
      </c>
      <c r="D28" s="427">
        <v>5519205</v>
      </c>
    </row>
    <row r="29" spans="1:4" s="32" customFormat="1" ht="19.5" customHeight="1">
      <c r="A29" s="425"/>
      <c r="B29" s="426" t="s">
        <v>323</v>
      </c>
      <c r="C29" s="427">
        <v>3969457</v>
      </c>
      <c r="D29" s="427">
        <v>4854231</v>
      </c>
    </row>
    <row r="30" spans="1:4" s="32" customFormat="1" ht="19.5" customHeight="1">
      <c r="A30" s="425"/>
      <c r="B30" s="426" t="s">
        <v>376</v>
      </c>
      <c r="C30" s="427">
        <v>655000</v>
      </c>
      <c r="D30" s="427">
        <v>4822445</v>
      </c>
    </row>
    <row r="31" spans="1:4" s="32" customFormat="1" ht="19.5" customHeight="1">
      <c r="A31" s="425"/>
      <c r="B31" s="426" t="s">
        <v>377</v>
      </c>
      <c r="C31" s="427">
        <v>524213</v>
      </c>
      <c r="D31" s="427">
        <v>556300</v>
      </c>
    </row>
    <row r="32" spans="1:4" s="431" customFormat="1" ht="19.5" customHeight="1">
      <c r="A32" s="422" t="s">
        <v>325</v>
      </c>
      <c r="B32" s="429" t="s">
        <v>326</v>
      </c>
      <c r="C32" s="430">
        <f>SUM(C33:C33)</f>
        <v>0</v>
      </c>
      <c r="D32" s="430">
        <f>SUM(D33:D33)</f>
        <v>0</v>
      </c>
    </row>
    <row r="33" spans="1:4" s="424" customFormat="1" ht="19.5" customHeight="1">
      <c r="A33" s="433"/>
      <c r="B33" s="426"/>
      <c r="C33" s="434"/>
      <c r="D33" s="434"/>
    </row>
    <row r="34" spans="1:4" s="431" customFormat="1" ht="19.5" customHeight="1">
      <c r="A34" s="422" t="s">
        <v>327</v>
      </c>
      <c r="B34" s="429" t="s">
        <v>328</v>
      </c>
      <c r="C34" s="430"/>
      <c r="D34" s="430"/>
    </row>
    <row r="35" spans="1:4" ht="12.75">
      <c r="A35" s="422" t="s">
        <v>329</v>
      </c>
      <c r="B35" s="435" t="s">
        <v>330</v>
      </c>
      <c r="C35" s="423">
        <f>C36+C38+C40+C47+C42</f>
        <v>2236000</v>
      </c>
      <c r="D35" s="423">
        <f>D36+D38+D40+D47+D42</f>
        <v>0</v>
      </c>
    </row>
    <row r="36" spans="1:4" ht="19.5" customHeight="1">
      <c r="A36" s="422" t="s">
        <v>331</v>
      </c>
      <c r="B36" s="419" t="s">
        <v>308</v>
      </c>
      <c r="C36" s="423"/>
      <c r="D36" s="423"/>
    </row>
    <row r="37" spans="1:4" ht="19.5" customHeight="1">
      <c r="A37" s="425"/>
      <c r="B37" s="426"/>
      <c r="C37" s="427"/>
      <c r="D37" s="427"/>
    </row>
    <row r="38" spans="1:4" ht="19.5" customHeight="1">
      <c r="A38" s="422" t="s">
        <v>332</v>
      </c>
      <c r="B38" s="419" t="s">
        <v>333</v>
      </c>
      <c r="C38" s="423">
        <f>SUM(C39:C39)</f>
        <v>0</v>
      </c>
      <c r="D38" s="423">
        <f>SUM(D39:D39)</f>
        <v>0</v>
      </c>
    </row>
    <row r="39" spans="1:4" ht="19.5" customHeight="1">
      <c r="A39" s="422"/>
      <c r="B39" s="428"/>
      <c r="C39" s="434"/>
      <c r="D39" s="434"/>
    </row>
    <row r="40" spans="1:4" ht="18.75" customHeight="1">
      <c r="A40" s="422" t="s">
        <v>334</v>
      </c>
      <c r="B40" s="419" t="s">
        <v>313</v>
      </c>
      <c r="C40" s="423">
        <f>C41</f>
        <v>0</v>
      </c>
      <c r="D40" s="423">
        <f>D41</f>
        <v>0</v>
      </c>
    </row>
    <row r="41" spans="1:4" ht="19.5" customHeight="1">
      <c r="A41" s="425"/>
      <c r="B41" s="436"/>
      <c r="C41" s="434"/>
      <c r="D41" s="434"/>
    </row>
    <row r="42" spans="1:4" ht="18.75" customHeight="1">
      <c r="A42" s="422" t="s">
        <v>335</v>
      </c>
      <c r="B42" s="419" t="s">
        <v>336</v>
      </c>
      <c r="C42" s="423">
        <f>C43+C44+C45+C46</f>
        <v>2236000</v>
      </c>
      <c r="D42" s="423">
        <f>D43+D44+D45+D46</f>
        <v>0</v>
      </c>
    </row>
    <row r="43" spans="1:4" ht="18.75" customHeight="1">
      <c r="A43" s="422"/>
      <c r="B43" s="432" t="s">
        <v>337</v>
      </c>
      <c r="C43" s="434">
        <v>366000</v>
      </c>
      <c r="D43" s="434"/>
    </row>
    <row r="44" spans="1:4" ht="18.75" customHeight="1">
      <c r="A44" s="422"/>
      <c r="B44" s="432" t="s">
        <v>338</v>
      </c>
      <c r="C44" s="434">
        <v>370000</v>
      </c>
      <c r="D44" s="434"/>
    </row>
    <row r="45" spans="1:4" ht="19.5" customHeight="1">
      <c r="A45" s="425"/>
      <c r="B45" s="432" t="s">
        <v>339</v>
      </c>
      <c r="C45" s="434">
        <v>1500000</v>
      </c>
      <c r="D45" s="434"/>
    </row>
    <row r="46" spans="1:4" ht="19.5" customHeight="1">
      <c r="A46" s="425"/>
      <c r="B46" s="432" t="s">
        <v>379</v>
      </c>
      <c r="C46" s="434"/>
      <c r="D46" s="434"/>
    </row>
    <row r="47" spans="1:4" ht="19.5" customHeight="1">
      <c r="A47" s="422" t="s">
        <v>340</v>
      </c>
      <c r="B47" s="419" t="s">
        <v>341</v>
      </c>
      <c r="C47" s="423">
        <f>SUM(C48:C48)</f>
        <v>0</v>
      </c>
      <c r="D47" s="423">
        <f>SUM(D48:D48)</f>
        <v>0</v>
      </c>
    </row>
    <row r="48" spans="1:4" s="32" customFormat="1" ht="19.5" customHeight="1">
      <c r="A48" s="425"/>
      <c r="B48" s="426"/>
      <c r="C48" s="427"/>
      <c r="D48" s="427"/>
    </row>
    <row r="49" spans="1:4" ht="26.25" customHeight="1">
      <c r="A49" s="418" t="s">
        <v>342</v>
      </c>
      <c r="B49" s="437" t="s">
        <v>343</v>
      </c>
      <c r="C49" s="420">
        <f>SUM(C50:C50)</f>
        <v>0</v>
      </c>
      <c r="D49" s="420">
        <f>SUM(D50:D50)</f>
        <v>0</v>
      </c>
    </row>
    <row r="50" spans="1:4" ht="18.75" customHeight="1">
      <c r="A50" s="425"/>
      <c r="B50" s="426"/>
      <c r="C50" s="427"/>
      <c r="D50" s="427"/>
    </row>
    <row r="51" spans="1:4" ht="23.25" customHeight="1">
      <c r="A51" s="418" t="s">
        <v>344</v>
      </c>
      <c r="B51" s="437" t="s">
        <v>345</v>
      </c>
      <c r="C51" s="420">
        <f>SUM(C52:C53)</f>
        <v>0</v>
      </c>
      <c r="D51" s="420">
        <f>SUM(D52:D53)</f>
        <v>0</v>
      </c>
    </row>
    <row r="52" spans="1:4" s="32" customFormat="1" ht="19.5" customHeight="1">
      <c r="A52" s="425"/>
      <c r="B52" s="436"/>
      <c r="C52" s="438"/>
      <c r="D52" s="438"/>
    </row>
    <row r="53" spans="1:4" s="32" customFormat="1" ht="19.5" customHeight="1">
      <c r="A53" s="425"/>
      <c r="B53" s="436"/>
      <c r="C53" s="438"/>
      <c r="D53" s="438"/>
    </row>
    <row r="54" spans="1:4" ht="25.5" customHeight="1">
      <c r="A54" s="439" t="s">
        <v>16</v>
      </c>
      <c r="B54" s="439" t="s">
        <v>346</v>
      </c>
      <c r="C54" s="440">
        <f>C4+C35+C49+C51</f>
        <v>354995456</v>
      </c>
      <c r="D54" s="440">
        <f>D4+D35+D49+D51</f>
        <v>448934716</v>
      </c>
    </row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>
      <c r="B66" s="444"/>
    </row>
    <row r="67" ht="19.5" customHeight="1">
      <c r="B67" s="444"/>
    </row>
    <row r="68" ht="19.5" customHeight="1">
      <c r="B68" s="444"/>
    </row>
    <row r="69" ht="19.5" customHeight="1">
      <c r="B69" s="444"/>
    </row>
    <row r="70" ht="19.5" customHeight="1">
      <c r="B70" s="444"/>
    </row>
    <row r="71" ht="19.5" customHeight="1">
      <c r="B71" s="444"/>
    </row>
    <row r="72" ht="19.5" customHeight="1">
      <c r="B72" s="444"/>
    </row>
    <row r="73" ht="19.5" customHeight="1">
      <c r="B73" s="444"/>
    </row>
    <row r="74" ht="19.5" customHeight="1">
      <c r="B74" s="444"/>
    </row>
    <row r="75" ht="19.5" customHeight="1">
      <c r="B75" s="444"/>
    </row>
    <row r="76" ht="19.5" customHeight="1">
      <c r="B76" s="444"/>
    </row>
    <row r="77" ht="19.5" customHeight="1">
      <c r="B77" s="444"/>
    </row>
    <row r="78" ht="19.5" customHeight="1">
      <c r="B78" s="444"/>
    </row>
    <row r="79" ht="19.5" customHeight="1">
      <c r="B79" s="444"/>
    </row>
    <row r="80" ht="19.5" customHeight="1">
      <c r="B80" s="444"/>
    </row>
    <row r="81" ht="19.5" customHeight="1">
      <c r="B81" s="444"/>
    </row>
    <row r="82" ht="19.5" customHeight="1">
      <c r="B82" s="444"/>
    </row>
    <row r="83" ht="19.5" customHeight="1">
      <c r="B83" s="444"/>
    </row>
    <row r="84" ht="19.5" customHeight="1">
      <c r="B84" s="444"/>
    </row>
    <row r="85" ht="19.5" customHeight="1">
      <c r="B85" s="444"/>
    </row>
    <row r="86" ht="19.5" customHeight="1">
      <c r="B86" s="444"/>
    </row>
    <row r="87" ht="19.5" customHeight="1">
      <c r="B87" s="444"/>
    </row>
    <row r="88" ht="19.5" customHeight="1">
      <c r="B88" s="444"/>
    </row>
    <row r="89" ht="19.5" customHeight="1">
      <c r="B89" s="444"/>
    </row>
    <row r="90" ht="19.5" customHeight="1">
      <c r="B90" s="444"/>
    </row>
    <row r="91" ht="19.5" customHeight="1">
      <c r="B91" s="444"/>
    </row>
    <row r="92" ht="19.5" customHeight="1">
      <c r="B92" s="444"/>
    </row>
    <row r="93" ht="19.5" customHeight="1">
      <c r="B93" s="444"/>
    </row>
    <row r="94" ht="19.5" customHeight="1">
      <c r="B94" s="444"/>
    </row>
    <row r="95" ht="19.5" customHeight="1">
      <c r="B95" s="444"/>
    </row>
    <row r="96" ht="19.5" customHeight="1">
      <c r="B96" s="444"/>
    </row>
  </sheetData>
  <sheetProtection/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r:id="rId1"/>
  <headerFooter alignWithMargins="0">
    <oddHeader>&amp;C&amp;"Times New Roman CE,Félkövér"&amp;12MOB Társulás
2023. ÉVI VÉGLEGESEN ÁTVETT PÉNZESZKÖZÖK KIMUTATÁSA &amp;R&amp;"Times New Roman CE,Félkövér dőlt"&amp;11 4. tájékoztató tábla</oddHeader>
    <oddFooter>&amp;C&amp;P</oddFooter>
  </headerFooter>
  <rowBreaks count="1" manualBreakCount="1">
    <brk id="29" max="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D73"/>
  <sheetViews>
    <sheetView workbookViewId="0" topLeftCell="A1">
      <selection activeCell="D11" sqref="D11"/>
    </sheetView>
  </sheetViews>
  <sheetFormatPr defaultColWidth="9.125" defaultRowHeight="12.75"/>
  <cols>
    <col min="1" max="1" width="9.125" style="441" customWidth="1"/>
    <col min="2" max="2" width="38.625" style="441" customWidth="1"/>
    <col min="3" max="4" width="17.125" style="443" customWidth="1"/>
    <col min="5" max="16384" width="9.125" style="443" customWidth="1"/>
  </cols>
  <sheetData>
    <row r="1" spans="1:4" ht="14.25" thickBot="1">
      <c r="A1" s="407"/>
      <c r="B1" s="407"/>
      <c r="C1" s="409"/>
      <c r="D1" s="409" t="s">
        <v>303</v>
      </c>
    </row>
    <row r="2" spans="1:4" s="448" customFormat="1" ht="26.25" thickBot="1">
      <c r="A2" s="445"/>
      <c r="B2" s="446" t="s">
        <v>347</v>
      </c>
      <c r="C2" s="447" t="s">
        <v>449</v>
      </c>
      <c r="D2" s="447" t="s">
        <v>458</v>
      </c>
    </row>
    <row r="3" spans="1:4" s="451" customFormat="1" ht="13.5" thickBot="1">
      <c r="A3" s="449">
        <v>1</v>
      </c>
      <c r="B3" s="450">
        <v>2</v>
      </c>
      <c r="C3" s="450">
        <v>3</v>
      </c>
      <c r="D3" s="450">
        <v>4</v>
      </c>
    </row>
    <row r="4" spans="1:4" ht="15.75" thickBot="1">
      <c r="A4" s="452" t="s">
        <v>348</v>
      </c>
      <c r="B4" s="453" t="s">
        <v>349</v>
      </c>
      <c r="C4" s="454">
        <f>SUM(C5:C10)</f>
        <v>9946357</v>
      </c>
      <c r="D4" s="454">
        <f>SUM(D5:D10)</f>
        <v>11458633</v>
      </c>
    </row>
    <row r="5" spans="1:4" ht="15">
      <c r="A5" s="455"/>
      <c r="B5" s="456"/>
      <c r="C5" s="457"/>
      <c r="D5" s="457"/>
    </row>
    <row r="6" spans="1:4" ht="23.25">
      <c r="A6" s="455"/>
      <c r="B6" s="456" t="s">
        <v>350</v>
      </c>
      <c r="C6" s="457">
        <v>4667087</v>
      </c>
      <c r="D6" s="457">
        <v>4962350</v>
      </c>
    </row>
    <row r="7" spans="1:4" ht="23.25">
      <c r="A7" s="455"/>
      <c r="B7" s="456" t="s">
        <v>351</v>
      </c>
      <c r="C7" s="457">
        <v>535236</v>
      </c>
      <c r="D7" s="457">
        <v>567387</v>
      </c>
    </row>
    <row r="8" spans="1:4" ht="23.25">
      <c r="A8" s="455"/>
      <c r="B8" s="456" t="s">
        <v>352</v>
      </c>
      <c r="C8" s="457">
        <v>397447</v>
      </c>
      <c r="D8" s="457">
        <v>435649</v>
      </c>
    </row>
    <row r="9" spans="1:4" ht="23.25">
      <c r="A9" s="455"/>
      <c r="B9" s="456" t="s">
        <v>378</v>
      </c>
      <c r="C9" s="457">
        <v>524213</v>
      </c>
      <c r="D9" s="457">
        <v>556300</v>
      </c>
    </row>
    <row r="10" spans="1:4" ht="23.25" thickBot="1">
      <c r="A10" s="458"/>
      <c r="B10" s="459" t="s">
        <v>380</v>
      </c>
      <c r="C10" s="460">
        <v>3822374</v>
      </c>
      <c r="D10" s="460">
        <v>4936947</v>
      </c>
    </row>
    <row r="11" spans="1:4" ht="15.75" thickBot="1">
      <c r="A11" s="452" t="s">
        <v>85</v>
      </c>
      <c r="B11" s="461" t="s">
        <v>353</v>
      </c>
      <c r="C11" s="462">
        <f>SUM(C12:C12)</f>
        <v>0</v>
      </c>
      <c r="D11" s="462">
        <f>SUM(D12:D12)</f>
        <v>0</v>
      </c>
    </row>
    <row r="12" spans="1:4" ht="15.75" thickBot="1">
      <c r="A12" s="455"/>
      <c r="B12" s="426"/>
      <c r="C12" s="463"/>
      <c r="D12" s="463"/>
    </row>
    <row r="13" spans="1:4" ht="15.75" thickBot="1">
      <c r="A13" s="452" t="s">
        <v>354</v>
      </c>
      <c r="B13" s="464" t="s">
        <v>355</v>
      </c>
      <c r="C13" s="465">
        <f>SUM(C14:C14)</f>
        <v>0</v>
      </c>
      <c r="D13" s="465">
        <f>SUM(D14:D14)</f>
        <v>0</v>
      </c>
    </row>
    <row r="14" spans="1:4" s="469" customFormat="1" ht="15.75" thickBot="1">
      <c r="A14" s="466"/>
      <c r="B14" s="467"/>
      <c r="C14" s="468"/>
      <c r="D14" s="468"/>
    </row>
    <row r="15" spans="1:4" ht="23.25" thickBot="1">
      <c r="A15" s="452" t="s">
        <v>356</v>
      </c>
      <c r="B15" s="464" t="s">
        <v>357</v>
      </c>
      <c r="C15" s="470">
        <f>SUM(C16:C16)</f>
        <v>0</v>
      </c>
      <c r="D15" s="470">
        <f>SUM(D16:D16)</f>
        <v>0</v>
      </c>
    </row>
    <row r="16" spans="1:4" ht="15" thickBot="1">
      <c r="A16" s="466"/>
      <c r="B16" s="471"/>
      <c r="C16" s="472"/>
      <c r="D16" s="472"/>
    </row>
    <row r="17" spans="1:4" s="476" customFormat="1" ht="21.75" thickBot="1">
      <c r="A17" s="473"/>
      <c r="B17" s="474" t="s">
        <v>358</v>
      </c>
      <c r="C17" s="475">
        <f>C4+C11+C13+C15</f>
        <v>9946357</v>
      </c>
      <c r="D17" s="475">
        <f>D4+D11+D13+D15</f>
        <v>11458633</v>
      </c>
    </row>
    <row r="18" spans="1:2" ht="12.75">
      <c r="A18" s="477"/>
      <c r="B18" s="477"/>
    </row>
    <row r="19" spans="1:2" ht="12.75">
      <c r="A19" s="477"/>
      <c r="B19" s="477"/>
    </row>
    <row r="20" spans="1:2" ht="12.75">
      <c r="A20" s="477"/>
      <c r="B20" s="477"/>
    </row>
    <row r="21" spans="1:2" ht="12.75">
      <c r="A21" s="477"/>
      <c r="B21" s="477"/>
    </row>
    <row r="22" spans="1:2" ht="12.75">
      <c r="A22" s="477"/>
      <c r="B22" s="477"/>
    </row>
    <row r="23" spans="1:2" ht="12.75">
      <c r="A23" s="477"/>
      <c r="B23" s="477"/>
    </row>
    <row r="24" spans="1:2" ht="12.75">
      <c r="A24" s="477"/>
      <c r="B24" s="477"/>
    </row>
    <row r="25" spans="1:2" ht="12.75">
      <c r="A25" s="477"/>
      <c r="B25" s="477"/>
    </row>
    <row r="26" spans="1:2" ht="12.75">
      <c r="A26" s="477"/>
      <c r="B26" s="477"/>
    </row>
    <row r="27" spans="1:2" ht="12.75">
      <c r="A27" s="477"/>
      <c r="B27" s="477"/>
    </row>
    <row r="28" spans="1:2" ht="12.75">
      <c r="A28" s="477"/>
      <c r="B28" s="477"/>
    </row>
    <row r="29" spans="1:2" ht="12.75">
      <c r="A29" s="477"/>
      <c r="B29" s="477"/>
    </row>
    <row r="30" spans="1:2" ht="12.75">
      <c r="A30" s="477"/>
      <c r="B30" s="477"/>
    </row>
    <row r="31" spans="1:2" ht="12.75">
      <c r="A31" s="477"/>
      <c r="B31" s="477"/>
    </row>
    <row r="32" spans="1:2" ht="12.75">
      <c r="A32" s="477"/>
      <c r="B32" s="477"/>
    </row>
    <row r="33" spans="1:2" ht="12.75">
      <c r="A33" s="477"/>
      <c r="B33" s="477"/>
    </row>
    <row r="34" spans="1:2" ht="12.75">
      <c r="A34" s="477"/>
      <c r="B34" s="477"/>
    </row>
    <row r="35" spans="1:2" ht="12.75">
      <c r="A35" s="477"/>
      <c r="B35" s="477"/>
    </row>
    <row r="36" spans="1:2" ht="12.75">
      <c r="A36" s="477"/>
      <c r="B36" s="477"/>
    </row>
    <row r="37" spans="1:2" ht="12.75">
      <c r="A37" s="477"/>
      <c r="B37" s="477"/>
    </row>
    <row r="38" spans="1:2" ht="12.75">
      <c r="A38" s="477"/>
      <c r="B38" s="477"/>
    </row>
    <row r="39" spans="1:2" ht="12.75">
      <c r="A39" s="477"/>
      <c r="B39" s="477"/>
    </row>
    <row r="40" spans="1:2" ht="12.75">
      <c r="A40" s="477"/>
      <c r="B40" s="477"/>
    </row>
    <row r="41" spans="1:2" ht="12.75">
      <c r="A41" s="477"/>
      <c r="B41" s="477"/>
    </row>
    <row r="42" spans="1:2" ht="12.75">
      <c r="A42" s="477"/>
      <c r="B42" s="477"/>
    </row>
    <row r="43" spans="1:2" ht="12.75">
      <c r="A43" s="477"/>
      <c r="B43" s="477"/>
    </row>
    <row r="44" spans="1:2" ht="12.75">
      <c r="A44" s="477"/>
      <c r="B44" s="477"/>
    </row>
    <row r="45" spans="1:2" ht="12.75">
      <c r="A45" s="477"/>
      <c r="B45" s="477"/>
    </row>
    <row r="46" spans="1:2" ht="12.75">
      <c r="A46" s="477"/>
      <c r="B46" s="477"/>
    </row>
    <row r="47" spans="1:2" ht="12.75">
      <c r="A47" s="477"/>
      <c r="B47" s="477"/>
    </row>
    <row r="48" spans="1:2" ht="12.75">
      <c r="A48" s="477"/>
      <c r="B48" s="477"/>
    </row>
    <row r="49" spans="1:2" ht="12.75">
      <c r="A49" s="477"/>
      <c r="B49" s="477"/>
    </row>
    <row r="50" spans="1:2" ht="12.75">
      <c r="A50" s="477"/>
      <c r="B50" s="477"/>
    </row>
    <row r="51" spans="1:2" ht="12.75">
      <c r="A51" s="477"/>
      <c r="B51" s="477"/>
    </row>
    <row r="52" spans="1:2" ht="12.75">
      <c r="A52" s="477"/>
      <c r="B52" s="477"/>
    </row>
    <row r="53" spans="1:2" ht="12.75">
      <c r="A53" s="477"/>
      <c r="B53" s="477"/>
    </row>
    <row r="54" spans="1:2" ht="12.75">
      <c r="A54" s="477"/>
      <c r="B54" s="477"/>
    </row>
    <row r="55" spans="1:2" ht="12.75">
      <c r="A55" s="477"/>
      <c r="B55" s="477"/>
    </row>
    <row r="56" spans="1:2" ht="12.75">
      <c r="A56" s="477"/>
      <c r="B56" s="477"/>
    </row>
    <row r="57" spans="1:2" ht="12.75">
      <c r="A57" s="477"/>
      <c r="B57" s="477"/>
    </row>
    <row r="58" spans="1:2" ht="12.75">
      <c r="A58" s="477"/>
      <c r="B58" s="477"/>
    </row>
    <row r="59" spans="1:2" ht="12.75">
      <c r="A59" s="477"/>
      <c r="B59" s="477"/>
    </row>
    <row r="60" spans="1:2" ht="12.75">
      <c r="A60" s="477"/>
      <c r="B60" s="477"/>
    </row>
    <row r="61" spans="1:2" ht="12.75">
      <c r="A61" s="477"/>
      <c r="B61" s="477"/>
    </row>
    <row r="62" spans="1:2" ht="12.75">
      <c r="A62" s="477"/>
      <c r="B62" s="477"/>
    </row>
    <row r="63" spans="1:2" ht="12.75">
      <c r="A63" s="477"/>
      <c r="B63" s="477"/>
    </row>
    <row r="64" spans="1:2" ht="12.75">
      <c r="A64" s="477"/>
      <c r="B64" s="477"/>
    </row>
    <row r="65" spans="1:2" ht="12.75">
      <c r="A65" s="477"/>
      <c r="B65" s="477"/>
    </row>
    <row r="66" spans="1:2" ht="12.75">
      <c r="A66" s="477"/>
      <c r="B66" s="477"/>
    </row>
    <row r="67" spans="1:2" ht="12.75">
      <c r="A67" s="477"/>
      <c r="B67" s="477"/>
    </row>
    <row r="68" spans="1:2" ht="12.75">
      <c r="A68" s="477"/>
      <c r="B68" s="477"/>
    </row>
    <row r="69" spans="1:2" ht="12.75">
      <c r="A69" s="477"/>
      <c r="B69" s="477"/>
    </row>
    <row r="70" spans="1:2" ht="12.75">
      <c r="A70" s="477"/>
      <c r="B70" s="477"/>
    </row>
    <row r="71" spans="1:2" ht="12.75">
      <c r="A71" s="477"/>
      <c r="B71" s="477"/>
    </row>
    <row r="72" spans="1:2" ht="12.75">
      <c r="A72" s="477"/>
      <c r="B72" s="477"/>
    </row>
    <row r="73" spans="1:2" ht="12.75">
      <c r="A73" s="477"/>
      <c r="B73" s="477"/>
    </row>
  </sheetData>
  <sheetProtection/>
  <printOptions/>
  <pageMargins left="0.7" right="0.7" top="0.75" bottom="0.75" header="0.3" footer="0.3"/>
  <pageSetup horizontalDpi="600" verticalDpi="600" orientation="portrait" paperSize="9" r:id="rId1"/>
  <headerFooter>
    <oddHeader>&amp;CMOB TÁRSULÁS&amp;R5.tájékoztató tábla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F41"/>
  <sheetViews>
    <sheetView workbookViewId="0" topLeftCell="A1">
      <selection activeCell="B10" sqref="B10"/>
    </sheetView>
  </sheetViews>
  <sheetFormatPr defaultColWidth="9.00390625" defaultRowHeight="12.75"/>
  <cols>
    <col min="1" max="1" width="9.00390625" style="296" customWidth="1"/>
    <col min="2" max="2" width="66.375" style="296" bestFit="1" customWidth="1"/>
    <col min="3" max="3" width="18.50390625" style="297" customWidth="1"/>
    <col min="4" max="4" width="18.50390625" style="296" customWidth="1"/>
    <col min="5" max="5" width="19.125" style="296" customWidth="1"/>
    <col min="6" max="6" width="9.00390625" style="321" customWidth="1"/>
    <col min="7" max="16384" width="9.375" style="321" customWidth="1"/>
  </cols>
  <sheetData>
    <row r="1" spans="1:5" ht="15.75" customHeight="1">
      <c r="A1" s="569" t="s">
        <v>8</v>
      </c>
      <c r="B1" s="569"/>
      <c r="C1" s="569"/>
      <c r="D1" s="569"/>
      <c r="E1" s="569"/>
    </row>
    <row r="2" spans="1:5" ht="15.75" customHeight="1" thickBot="1">
      <c r="A2" s="570" t="s">
        <v>467</v>
      </c>
      <c r="B2" s="570"/>
      <c r="D2" s="107"/>
      <c r="E2" s="230" t="str">
        <f>'3.sz tájékoztató t.'!O2</f>
        <v>Ft-ban</v>
      </c>
    </row>
    <row r="3" spans="1:5" ht="37.5" customHeight="1" thickBot="1">
      <c r="A3" s="18" t="s">
        <v>59</v>
      </c>
      <c r="B3" s="19" t="s">
        <v>10</v>
      </c>
      <c r="C3" s="19" t="str">
        <f>+CONCATENATE(LEFT('1.1.sz.mell.'!C3,4)+1,". évi")</f>
        <v>2024. évi</v>
      </c>
      <c r="D3" s="315" t="str">
        <f>+CONCATENATE(LEFT('1.1.sz.mell.'!C3,4)+2,". évi")</f>
        <v>2025. évi</v>
      </c>
      <c r="E3" s="123" t="str">
        <f>+CONCATENATE(LEFT('1.1.sz.mell.'!C3,4)+3,". évi")</f>
        <v>2026. évi</v>
      </c>
    </row>
    <row r="4" spans="1:5" s="322" customFormat="1" ht="12" customHeight="1" thickBot="1">
      <c r="A4" s="27">
        <v>1</v>
      </c>
      <c r="B4" s="28">
        <v>2</v>
      </c>
      <c r="C4" s="28">
        <v>3</v>
      </c>
      <c r="D4" s="28">
        <v>4</v>
      </c>
      <c r="E4" s="341">
        <v>5</v>
      </c>
    </row>
    <row r="5" spans="1:5" s="323" customFormat="1" ht="12" customHeight="1" thickBot="1">
      <c r="A5" s="15" t="s">
        <v>11</v>
      </c>
      <c r="B5" s="16" t="s">
        <v>186</v>
      </c>
      <c r="C5" s="355"/>
      <c r="D5" s="355"/>
      <c r="E5" s="356"/>
    </row>
    <row r="6" spans="1:5" s="323" customFormat="1" ht="12" customHeight="1" thickBot="1">
      <c r="A6" s="15" t="s">
        <v>12</v>
      </c>
      <c r="B6" s="218" t="s">
        <v>187</v>
      </c>
      <c r="C6" s="355">
        <v>423352864</v>
      </c>
      <c r="D6" s="356">
        <v>444520507</v>
      </c>
      <c r="E6" s="356">
        <v>488972558</v>
      </c>
    </row>
    <row r="7" spans="1:5" s="323" customFormat="1" ht="12" customHeight="1" thickBot="1">
      <c r="A7" s="15" t="s">
        <v>13</v>
      </c>
      <c r="B7" s="16" t="s">
        <v>199</v>
      </c>
      <c r="C7" s="355">
        <v>2656330</v>
      </c>
      <c r="D7" s="356">
        <v>2789147</v>
      </c>
      <c r="E7" s="356">
        <v>3068062</v>
      </c>
    </row>
    <row r="8" spans="1:5" s="323" customFormat="1" ht="12" customHeight="1" thickBot="1">
      <c r="A8" s="15" t="s">
        <v>121</v>
      </c>
      <c r="B8" s="16" t="s">
        <v>122</v>
      </c>
      <c r="C8" s="377"/>
      <c r="D8" s="376"/>
      <c r="E8" s="376"/>
    </row>
    <row r="9" spans="1:5" s="323" customFormat="1" ht="12" customHeight="1" thickBot="1">
      <c r="A9" s="15" t="s">
        <v>15</v>
      </c>
      <c r="B9" s="16" t="s">
        <v>240</v>
      </c>
      <c r="C9" s="355">
        <v>120151365</v>
      </c>
      <c r="D9" s="356">
        <v>126158933</v>
      </c>
      <c r="E9" s="356">
        <v>138774826</v>
      </c>
    </row>
    <row r="10" spans="1:5" s="323" customFormat="1" ht="12" customHeight="1" thickBot="1">
      <c r="A10" s="15" t="s">
        <v>16</v>
      </c>
      <c r="B10" s="16" t="s">
        <v>5</v>
      </c>
      <c r="C10" s="355"/>
      <c r="D10" s="356"/>
      <c r="E10" s="356"/>
    </row>
    <row r="11" spans="1:5" s="323" customFormat="1" ht="12" customHeight="1" thickBot="1">
      <c r="A11" s="15" t="s">
        <v>123</v>
      </c>
      <c r="B11" s="16" t="s">
        <v>287</v>
      </c>
      <c r="C11" s="355"/>
      <c r="D11" s="356"/>
      <c r="E11" s="356"/>
    </row>
    <row r="12" spans="1:5" s="323" customFormat="1" ht="12" customHeight="1" thickBot="1">
      <c r="A12" s="15" t="s">
        <v>18</v>
      </c>
      <c r="B12" s="218" t="s">
        <v>288</v>
      </c>
      <c r="C12" s="355"/>
      <c r="D12" s="356"/>
      <c r="E12" s="356"/>
    </row>
    <row r="13" spans="1:5" s="323" customFormat="1" ht="12" customHeight="1" thickBot="1">
      <c r="A13" s="15" t="s">
        <v>19</v>
      </c>
      <c r="B13" s="16" t="s">
        <v>289</v>
      </c>
      <c r="C13" s="314">
        <f>+C5+C6+C7+C8+C9+C10+C11+C12</f>
        <v>546160559</v>
      </c>
      <c r="D13" s="228">
        <f>+D5+D6+D7+D8+D9+D10+D11+D12</f>
        <v>573468587</v>
      </c>
      <c r="E13" s="228">
        <f>+E5+E6+E7+E8+E9+E10+E11+E12</f>
        <v>630815446</v>
      </c>
    </row>
    <row r="14" spans="1:5" s="323" customFormat="1" ht="12" customHeight="1" thickBot="1">
      <c r="A14" s="15" t="s">
        <v>20</v>
      </c>
      <c r="B14" s="16" t="s">
        <v>290</v>
      </c>
      <c r="C14" s="377">
        <v>38224741</v>
      </c>
      <c r="D14" s="376">
        <v>40135978</v>
      </c>
      <c r="E14" s="376">
        <v>44149576</v>
      </c>
    </row>
    <row r="15" spans="1:5" s="323" customFormat="1" ht="12" customHeight="1" thickBot="1">
      <c r="A15" s="15" t="s">
        <v>21</v>
      </c>
      <c r="B15" s="16" t="s">
        <v>291</v>
      </c>
      <c r="C15" s="314">
        <f>+C13+C14</f>
        <v>584385300</v>
      </c>
      <c r="D15" s="340">
        <f>+D13+D14</f>
        <v>613604565</v>
      </c>
      <c r="E15" s="340">
        <f>+E13+E14</f>
        <v>674965022</v>
      </c>
    </row>
    <row r="16" spans="1:5" s="323" customFormat="1" ht="12" customHeight="1">
      <c r="A16" s="293"/>
      <c r="B16" s="294"/>
      <c r="C16" s="295"/>
      <c r="D16" s="384"/>
      <c r="E16" s="385"/>
    </row>
    <row r="17" spans="1:5" s="323" customFormat="1" ht="12" customHeight="1">
      <c r="A17" s="569" t="s">
        <v>39</v>
      </c>
      <c r="B17" s="569"/>
      <c r="C17" s="569"/>
      <c r="D17" s="569"/>
      <c r="E17" s="569"/>
    </row>
    <row r="18" spans="1:5" s="323" customFormat="1" ht="12" customHeight="1" thickBot="1">
      <c r="A18" s="571" t="s">
        <v>116</v>
      </c>
      <c r="B18" s="571"/>
      <c r="C18" s="297"/>
      <c r="D18" s="107"/>
      <c r="E18" s="230" t="str">
        <f>E2</f>
        <v>Ft-ban</v>
      </c>
    </row>
    <row r="19" spans="1:6" s="323" customFormat="1" ht="24" customHeight="1" thickBot="1">
      <c r="A19" s="18" t="s">
        <v>9</v>
      </c>
      <c r="B19" s="19" t="s">
        <v>40</v>
      </c>
      <c r="C19" s="19" t="str">
        <f>+C3</f>
        <v>2024. évi</v>
      </c>
      <c r="D19" s="19" t="str">
        <f>+D3</f>
        <v>2025. évi</v>
      </c>
      <c r="E19" s="123" t="str">
        <f>+E3</f>
        <v>2026. évi</v>
      </c>
      <c r="F19" s="386"/>
    </row>
    <row r="20" spans="1:6" s="323" customFormat="1" ht="12" customHeight="1" thickBot="1">
      <c r="A20" s="318">
        <v>1</v>
      </c>
      <c r="B20" s="319">
        <v>2</v>
      </c>
      <c r="C20" s="319">
        <v>3</v>
      </c>
      <c r="D20" s="319">
        <v>4</v>
      </c>
      <c r="E20" s="388">
        <v>5</v>
      </c>
      <c r="F20" s="386"/>
    </row>
    <row r="21" spans="1:6" s="323" customFormat="1" ht="15" customHeight="1" thickBot="1">
      <c r="A21" s="15" t="s">
        <v>11</v>
      </c>
      <c r="B21" s="25" t="s">
        <v>292</v>
      </c>
      <c r="C21" s="355">
        <v>581728970</v>
      </c>
      <c r="D21" s="354">
        <v>610815419</v>
      </c>
      <c r="E21" s="354">
        <v>671896961</v>
      </c>
      <c r="F21" s="386"/>
    </row>
    <row r="22" spans="1:5" ht="12" customHeight="1" thickBot="1">
      <c r="A22" s="389" t="s">
        <v>12</v>
      </c>
      <c r="B22" s="390" t="s">
        <v>293</v>
      </c>
      <c r="C22" s="391">
        <f>C23</f>
        <v>2656330</v>
      </c>
      <c r="D22" s="391">
        <f>D23</f>
        <v>2789146</v>
      </c>
      <c r="E22" s="391">
        <f>E23</f>
        <v>3068061</v>
      </c>
    </row>
    <row r="23" spans="1:5" ht="12" customHeight="1">
      <c r="A23" s="12" t="s">
        <v>86</v>
      </c>
      <c r="B23" s="5" t="s">
        <v>147</v>
      </c>
      <c r="C23" s="311">
        <v>2656330</v>
      </c>
      <c r="D23" s="197">
        <v>2789146</v>
      </c>
      <c r="E23" s="197">
        <v>3068061</v>
      </c>
    </row>
    <row r="24" spans="1:5" ht="12" customHeight="1">
      <c r="A24" s="12" t="s">
        <v>87</v>
      </c>
      <c r="B24" s="9" t="s">
        <v>127</v>
      </c>
      <c r="C24" s="310"/>
      <c r="D24" s="196"/>
      <c r="E24" s="196"/>
    </row>
    <row r="25" spans="1:5" ht="12" customHeight="1" thickBot="1">
      <c r="A25" s="12" t="s">
        <v>88</v>
      </c>
      <c r="B25" s="220" t="s">
        <v>148</v>
      </c>
      <c r="C25" s="310"/>
      <c r="D25" s="196"/>
      <c r="E25" s="196"/>
    </row>
    <row r="26" spans="1:5" ht="12" customHeight="1" thickBot="1">
      <c r="A26" s="15" t="s">
        <v>13</v>
      </c>
      <c r="B26" s="103" t="s">
        <v>270</v>
      </c>
      <c r="C26" s="309">
        <f>+C21+C22</f>
        <v>584385300</v>
      </c>
      <c r="D26" s="195">
        <f>+D21+D22</f>
        <v>613604565</v>
      </c>
      <c r="E26" s="195">
        <f>+E21+E22</f>
        <v>674965022</v>
      </c>
    </row>
    <row r="27" spans="1:6" ht="15" customHeight="1" thickBot="1">
      <c r="A27" s="15" t="s">
        <v>14</v>
      </c>
      <c r="B27" s="103" t="s">
        <v>294</v>
      </c>
      <c r="C27" s="392"/>
      <c r="D27" s="393"/>
      <c r="E27" s="393"/>
      <c r="F27" s="387"/>
    </row>
    <row r="28" spans="1:5" s="323" customFormat="1" ht="12.75" customHeight="1" thickBot="1">
      <c r="A28" s="394" t="s">
        <v>15</v>
      </c>
      <c r="B28" s="395" t="s">
        <v>275</v>
      </c>
      <c r="C28" s="396">
        <f>+C26+C27</f>
        <v>584385300</v>
      </c>
      <c r="D28" s="397">
        <f>+D26+D27</f>
        <v>613604565</v>
      </c>
      <c r="E28" s="397">
        <f>+E26+E27</f>
        <v>674965022</v>
      </c>
    </row>
    <row r="29" ht="15.75">
      <c r="C29" s="296"/>
    </row>
    <row r="30" ht="15.75">
      <c r="C30" s="296"/>
    </row>
    <row r="31" ht="15.75">
      <c r="C31" s="296"/>
    </row>
    <row r="32" ht="16.5" customHeight="1">
      <c r="C32" s="296"/>
    </row>
    <row r="33" ht="15.75">
      <c r="C33" s="296"/>
    </row>
    <row r="34" ht="15.75">
      <c r="C34" s="296"/>
    </row>
    <row r="35" s="296" customFormat="1" ht="15.75">
      <c r="F35" s="321"/>
    </row>
    <row r="36" s="296" customFormat="1" ht="15.75">
      <c r="F36" s="321"/>
    </row>
    <row r="37" s="296" customFormat="1" ht="15.75">
      <c r="F37" s="321"/>
    </row>
    <row r="38" s="296" customFormat="1" ht="15.75">
      <c r="F38" s="321"/>
    </row>
    <row r="39" s="296" customFormat="1" ht="15.75">
      <c r="F39" s="321"/>
    </row>
    <row r="40" s="296" customFormat="1" ht="15.75">
      <c r="F40" s="321"/>
    </row>
    <row r="41" s="296" customFormat="1" ht="15.75">
      <c r="F41" s="321"/>
    </row>
  </sheetData>
  <sheetProtection/>
  <mergeCells count="4">
    <mergeCell ref="A1:E1"/>
    <mergeCell ref="A2:B2"/>
    <mergeCell ref="A17:E17"/>
    <mergeCell ref="A18:B1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2:M21"/>
  <sheetViews>
    <sheetView workbookViewId="0" topLeftCell="A1">
      <selection activeCell="L30" sqref="L30"/>
    </sheetView>
  </sheetViews>
  <sheetFormatPr defaultColWidth="9.00390625" defaultRowHeight="12.75"/>
  <cols>
    <col min="1" max="1" width="6.375" style="0" customWidth="1"/>
    <col min="2" max="2" width="14.875" style="0" customWidth="1"/>
    <col min="3" max="3" width="43.375" style="0" customWidth="1"/>
    <col min="4" max="4" width="8.00390625" style="0" customWidth="1"/>
    <col min="5" max="5" width="15.50390625" style="0" customWidth="1"/>
    <col min="6" max="6" width="6.625" style="0" customWidth="1"/>
    <col min="7" max="7" width="14.00390625" style="0" customWidth="1"/>
    <col min="8" max="8" width="7.00390625" style="0" customWidth="1"/>
    <col min="9" max="9" width="13.875" style="0" customWidth="1"/>
    <col min="10" max="10" width="7.875" style="0" customWidth="1"/>
    <col min="11" max="11" width="15.00390625" style="0" customWidth="1"/>
    <col min="12" max="12" width="7.625" style="0" customWidth="1"/>
    <col min="13" max="13" width="18.375" style="0" customWidth="1"/>
  </cols>
  <sheetData>
    <row r="2" spans="2:13" ht="15">
      <c r="B2" s="517"/>
      <c r="C2" s="503" t="s">
        <v>459</v>
      </c>
      <c r="D2" s="630" t="s">
        <v>381</v>
      </c>
      <c r="E2" s="630"/>
      <c r="F2" s="630" t="s">
        <v>382</v>
      </c>
      <c r="G2" s="630"/>
      <c r="H2" s="630" t="s">
        <v>383</v>
      </c>
      <c r="I2" s="630"/>
      <c r="J2" s="630" t="s">
        <v>384</v>
      </c>
      <c r="K2" s="630"/>
      <c r="L2" s="630" t="s">
        <v>43</v>
      </c>
      <c r="M2" s="631"/>
    </row>
    <row r="3" spans="2:13" ht="12.75">
      <c r="B3" s="504" t="s">
        <v>398</v>
      </c>
      <c r="C3" s="504" t="s">
        <v>385</v>
      </c>
      <c r="D3" s="504">
        <v>204</v>
      </c>
      <c r="E3" s="505">
        <f>D3*130000</f>
        <v>26520000</v>
      </c>
      <c r="F3" s="504">
        <v>26</v>
      </c>
      <c r="G3" s="505">
        <f>F3*130000</f>
        <v>3380000</v>
      </c>
      <c r="H3" s="504">
        <v>17</v>
      </c>
      <c r="I3" s="505">
        <f>H3*130000</f>
        <v>2210000</v>
      </c>
      <c r="J3" s="504">
        <v>19</v>
      </c>
      <c r="K3" s="505">
        <f>J3*130000</f>
        <v>2470000</v>
      </c>
      <c r="L3" s="504">
        <f aca="true" t="shared" si="0" ref="L3:M8">D3+F3+H3+J3</f>
        <v>266</v>
      </c>
      <c r="M3" s="561">
        <f t="shared" si="0"/>
        <v>34580000</v>
      </c>
    </row>
    <row r="4" spans="2:13" ht="12.75">
      <c r="B4" s="504" t="s">
        <v>461</v>
      </c>
      <c r="C4" s="510" t="s">
        <v>460</v>
      </c>
      <c r="D4" s="510"/>
      <c r="E4" s="511">
        <v>7480955</v>
      </c>
      <c r="F4" s="510"/>
      <c r="G4" s="511">
        <v>1637178</v>
      </c>
      <c r="H4" s="510"/>
      <c r="I4" s="511">
        <v>845012</v>
      </c>
      <c r="J4" s="510"/>
      <c r="K4" s="511">
        <v>1186855</v>
      </c>
      <c r="L4" s="510">
        <f>D4+F4+H4+J4</f>
        <v>0</v>
      </c>
      <c r="M4" s="561">
        <f>E4+G4+I4+K4</f>
        <v>11150000</v>
      </c>
    </row>
    <row r="5" spans="2:13" ht="12.75">
      <c r="B5" s="504" t="s">
        <v>399</v>
      </c>
      <c r="C5" s="504" t="s">
        <v>400</v>
      </c>
      <c r="D5" s="504">
        <v>18.2</v>
      </c>
      <c r="E5" s="505">
        <f>D5*5262900</f>
        <v>95784780</v>
      </c>
      <c r="F5" s="504">
        <v>2.4</v>
      </c>
      <c r="G5" s="505">
        <f>F5*5262900</f>
        <v>12630960</v>
      </c>
      <c r="H5" s="504">
        <v>1.6</v>
      </c>
      <c r="I5" s="505">
        <f>H5*5262900</f>
        <v>8420640</v>
      </c>
      <c r="J5" s="504">
        <v>1.7</v>
      </c>
      <c r="K5" s="505">
        <f>J5*5262900</f>
        <v>8946930</v>
      </c>
      <c r="L5" s="504">
        <f t="shared" si="0"/>
        <v>23.9</v>
      </c>
      <c r="M5" s="561">
        <f t="shared" si="0"/>
        <v>125783310</v>
      </c>
    </row>
    <row r="6" spans="2:13" ht="12.75">
      <c r="B6" s="504" t="s">
        <v>401</v>
      </c>
      <c r="C6" s="506" t="s">
        <v>402</v>
      </c>
      <c r="D6" s="504">
        <v>7</v>
      </c>
      <c r="E6" s="505">
        <f>D6*467690</f>
        <v>3273830</v>
      </c>
      <c r="F6" s="504">
        <v>1</v>
      </c>
      <c r="G6" s="505">
        <f>1*467690</f>
        <v>467690</v>
      </c>
      <c r="H6" s="504">
        <v>1.7</v>
      </c>
      <c r="I6" s="505">
        <f>H6*467690</f>
        <v>795073</v>
      </c>
      <c r="J6" s="504"/>
      <c r="K6" s="505"/>
      <c r="L6" s="504">
        <f t="shared" si="0"/>
        <v>9.7</v>
      </c>
      <c r="M6" s="561">
        <f t="shared" si="0"/>
        <v>4536593</v>
      </c>
    </row>
    <row r="7" spans="2:13" ht="12.75">
      <c r="B7" s="504" t="s">
        <v>403</v>
      </c>
      <c r="C7" s="504" t="s">
        <v>386</v>
      </c>
      <c r="D7" s="504">
        <v>5</v>
      </c>
      <c r="E7" s="505">
        <f>D7*811600</f>
        <v>4058000</v>
      </c>
      <c r="F7" s="504"/>
      <c r="G7" s="505"/>
      <c r="H7" s="504"/>
      <c r="I7" s="505"/>
      <c r="J7" s="504"/>
      <c r="K7" s="505"/>
      <c r="L7" s="504">
        <f t="shared" si="0"/>
        <v>5</v>
      </c>
      <c r="M7" s="561">
        <f t="shared" si="0"/>
        <v>4058000</v>
      </c>
    </row>
    <row r="8" spans="2:13" ht="12.75">
      <c r="B8" s="504" t="s">
        <v>404</v>
      </c>
      <c r="C8" s="504" t="s">
        <v>405</v>
      </c>
      <c r="D8" s="504">
        <v>12.8</v>
      </c>
      <c r="E8" s="505">
        <f>D8*3878000</f>
        <v>49638400</v>
      </c>
      <c r="F8" s="504">
        <v>1</v>
      </c>
      <c r="G8" s="505">
        <f>1*3878000</f>
        <v>3878000</v>
      </c>
      <c r="H8" s="504">
        <v>1</v>
      </c>
      <c r="I8" s="505">
        <f>1*3878000</f>
        <v>3878000</v>
      </c>
      <c r="J8" s="504">
        <v>1.2</v>
      </c>
      <c r="K8" s="505">
        <v>4653600</v>
      </c>
      <c r="L8" s="504">
        <f t="shared" si="0"/>
        <v>16</v>
      </c>
      <c r="M8" s="561">
        <f t="shared" si="0"/>
        <v>62048000</v>
      </c>
    </row>
    <row r="9" spans="2:13" ht="15">
      <c r="B9" s="507"/>
      <c r="C9" s="508" t="s">
        <v>387</v>
      </c>
      <c r="D9" s="507"/>
      <c r="E9" s="509">
        <f>SUM(E3:E8)</f>
        <v>186755965</v>
      </c>
      <c r="F9" s="507"/>
      <c r="G9" s="509">
        <f>SUM(G3:G8)</f>
        <v>21993828</v>
      </c>
      <c r="H9" s="507"/>
      <c r="I9" s="509">
        <f>SUM(I3:I8)</f>
        <v>16148725</v>
      </c>
      <c r="J9" s="507"/>
      <c r="K9" s="509">
        <f>SUM(K3:K8)</f>
        <v>17257385</v>
      </c>
      <c r="L9" s="507"/>
      <c r="M9" s="563">
        <f>E9+G9+I9+K9</f>
        <v>242155903</v>
      </c>
    </row>
    <row r="10" spans="2:13" ht="12.75">
      <c r="B10" s="504"/>
      <c r="C10" s="504"/>
      <c r="D10" s="504"/>
      <c r="E10" s="505"/>
      <c r="F10" s="504"/>
      <c r="G10" s="505"/>
      <c r="H10" s="504"/>
      <c r="I10" s="505"/>
      <c r="J10" s="504"/>
      <c r="K10" s="505"/>
      <c r="L10" s="504"/>
      <c r="M10" s="564"/>
    </row>
    <row r="11" spans="2:13" ht="12.75">
      <c r="B11" s="510" t="s">
        <v>406</v>
      </c>
      <c r="C11" s="510" t="s">
        <v>388</v>
      </c>
      <c r="D11" s="510">
        <v>5</v>
      </c>
      <c r="E11" s="511">
        <f>D11*5453000</f>
        <v>27265000</v>
      </c>
      <c r="F11" s="510"/>
      <c r="G11" s="511"/>
      <c r="H11" s="510"/>
      <c r="I11" s="511"/>
      <c r="J11" s="510"/>
      <c r="K11" s="511"/>
      <c r="L11" s="504">
        <f>D11+F11+H11+J11</f>
        <v>5</v>
      </c>
      <c r="M11" s="561">
        <f>E11+G11+I11+K11</f>
        <v>27265000</v>
      </c>
    </row>
    <row r="12" spans="2:13" ht="12.75">
      <c r="B12" s="504" t="s">
        <v>407</v>
      </c>
      <c r="C12" s="504" t="s">
        <v>389</v>
      </c>
      <c r="D12" s="504"/>
      <c r="E12" s="505">
        <v>3434685</v>
      </c>
      <c r="F12" s="504"/>
      <c r="G12" s="505"/>
      <c r="H12" s="504"/>
      <c r="I12" s="505"/>
      <c r="J12" s="504"/>
      <c r="K12" s="505"/>
      <c r="L12" s="504">
        <f>D12+F12+H12+J12</f>
        <v>0</v>
      </c>
      <c r="M12" s="561">
        <f>E12+G12+I12+K12</f>
        <v>3434685</v>
      </c>
    </row>
    <row r="13" spans="2:13" ht="15">
      <c r="B13" s="507"/>
      <c r="C13" s="508" t="s">
        <v>390</v>
      </c>
      <c r="D13" s="507"/>
      <c r="E13" s="509">
        <f>SUM(E11:E12)</f>
        <v>30699685</v>
      </c>
      <c r="F13" s="507"/>
      <c r="G13" s="509">
        <f>SUM(G11:G12)</f>
        <v>0</v>
      </c>
      <c r="H13" s="507"/>
      <c r="I13" s="509">
        <f>SUM(I11:I12)</f>
        <v>0</v>
      </c>
      <c r="J13" s="507"/>
      <c r="K13" s="509">
        <f>SUM(K11:K12)</f>
        <v>0</v>
      </c>
      <c r="L13" s="507"/>
      <c r="M13" s="563">
        <f>SUM(M11:M12)</f>
        <v>30699685</v>
      </c>
    </row>
    <row r="14" spans="2:13" ht="12.75">
      <c r="B14" s="504"/>
      <c r="C14" s="504"/>
      <c r="D14" s="504"/>
      <c r="E14" s="505"/>
      <c r="F14" s="504"/>
      <c r="G14" s="505"/>
      <c r="H14" s="504"/>
      <c r="I14" s="505"/>
      <c r="J14" s="504"/>
      <c r="K14" s="505"/>
      <c r="L14" s="504"/>
      <c r="M14" s="564"/>
    </row>
    <row r="15" spans="2:13" ht="12.75">
      <c r="B15" s="504" t="s">
        <v>408</v>
      </c>
      <c r="C15" s="504" t="s">
        <v>391</v>
      </c>
      <c r="D15" s="504">
        <v>15.07</v>
      </c>
      <c r="E15" s="505">
        <v>40684794</v>
      </c>
      <c r="F15" s="504"/>
      <c r="G15" s="505"/>
      <c r="H15" s="504">
        <v>1.06</v>
      </c>
      <c r="I15" s="505">
        <v>2871045</v>
      </c>
      <c r="J15" s="504"/>
      <c r="K15" s="505"/>
      <c r="L15" s="504">
        <f>D15+F15+H15+J15</f>
        <v>16.13</v>
      </c>
      <c r="M15" s="561">
        <f aca="true" t="shared" si="1" ref="L15:M17">E15+G15+I15+K15</f>
        <v>43555839</v>
      </c>
    </row>
    <row r="16" spans="2:13" ht="12.75">
      <c r="B16" s="504" t="s">
        <v>409</v>
      </c>
      <c r="C16" s="504" t="s">
        <v>392</v>
      </c>
      <c r="D16" s="504"/>
      <c r="E16" s="505">
        <v>53194225</v>
      </c>
      <c r="F16" s="504"/>
      <c r="G16" s="505"/>
      <c r="H16" s="504"/>
      <c r="I16" s="505">
        <v>3171454</v>
      </c>
      <c r="J16" s="504"/>
      <c r="K16" s="505"/>
      <c r="L16" s="504">
        <f t="shared" si="1"/>
        <v>0</v>
      </c>
      <c r="M16" s="561">
        <f t="shared" si="1"/>
        <v>56365679</v>
      </c>
    </row>
    <row r="17" spans="2:13" ht="12.75">
      <c r="B17" s="562" t="s">
        <v>451</v>
      </c>
      <c r="C17" s="504" t="s">
        <v>393</v>
      </c>
      <c r="D17" s="504">
        <v>720</v>
      </c>
      <c r="E17" s="505">
        <f>D17*342</f>
        <v>246240</v>
      </c>
      <c r="F17" s="504"/>
      <c r="G17" s="505"/>
      <c r="H17" s="504">
        <v>0</v>
      </c>
      <c r="I17" s="505"/>
      <c r="J17" s="504">
        <v>0</v>
      </c>
      <c r="K17" s="505"/>
      <c r="L17" s="504">
        <f t="shared" si="1"/>
        <v>720</v>
      </c>
      <c r="M17" s="561">
        <f t="shared" si="1"/>
        <v>246240</v>
      </c>
    </row>
    <row r="18" spans="2:13" ht="15">
      <c r="B18" s="507"/>
      <c r="C18" s="508" t="s">
        <v>394</v>
      </c>
      <c r="D18" s="507"/>
      <c r="E18" s="509">
        <f>SUM(E15:E17)</f>
        <v>94125259</v>
      </c>
      <c r="F18" s="507"/>
      <c r="G18" s="509"/>
      <c r="H18" s="507"/>
      <c r="I18" s="509">
        <f>SUM(I15:I17)</f>
        <v>6042499</v>
      </c>
      <c r="J18" s="507"/>
      <c r="K18" s="509">
        <f>SUM(K15:K17)</f>
        <v>0</v>
      </c>
      <c r="L18" s="507"/>
      <c r="M18" s="563">
        <f>SUM(M15:M17)</f>
        <v>100167758</v>
      </c>
    </row>
    <row r="19" spans="2:13" ht="15">
      <c r="B19" s="512"/>
      <c r="C19" s="503" t="s">
        <v>395</v>
      </c>
      <c r="D19" s="503"/>
      <c r="E19" s="513">
        <f>E9+E13+E18</f>
        <v>311580909</v>
      </c>
      <c r="F19" s="503"/>
      <c r="G19" s="513">
        <f>G9+G13+G18</f>
        <v>21993828</v>
      </c>
      <c r="H19" s="503"/>
      <c r="I19" s="513">
        <f>I9+I13+I18</f>
        <v>22191224</v>
      </c>
      <c r="J19" s="503"/>
      <c r="K19" s="513">
        <f>K9+K13+K18</f>
        <v>17257385</v>
      </c>
      <c r="L19" s="503"/>
      <c r="M19" s="534">
        <f>M9+M13+M18</f>
        <v>373023346</v>
      </c>
    </row>
    <row r="20" spans="3:13" ht="12.75">
      <c r="C20" s="504"/>
      <c r="D20" s="504"/>
      <c r="E20" s="505"/>
      <c r="F20" s="504"/>
      <c r="G20" s="505"/>
      <c r="H20" s="504"/>
      <c r="I20" s="505"/>
      <c r="J20" s="504"/>
      <c r="K20" s="505"/>
      <c r="L20" s="504"/>
      <c r="M20" s="561"/>
    </row>
    <row r="21" spans="2:13" ht="12.75">
      <c r="B21" s="504"/>
      <c r="C21" s="504"/>
      <c r="D21" s="504"/>
      <c r="E21" s="505"/>
      <c r="F21" s="504"/>
      <c r="G21" s="505"/>
      <c r="H21" s="504"/>
      <c r="I21" s="505"/>
      <c r="J21" s="504"/>
      <c r="K21" s="505"/>
      <c r="L21" s="504"/>
      <c r="M21" s="561"/>
    </row>
  </sheetData>
  <sheetProtection/>
  <mergeCells count="5">
    <mergeCell ref="D2:E2"/>
    <mergeCell ref="F2:G2"/>
    <mergeCell ref="H2:I2"/>
    <mergeCell ref="J2:K2"/>
    <mergeCell ref="L2:M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  <headerFooter>
    <oddHeader>&amp;C7.sz.tájékoztató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2:K56"/>
  <sheetViews>
    <sheetView workbookViewId="0" topLeftCell="A1">
      <selection activeCell="M22" sqref="M22"/>
    </sheetView>
  </sheetViews>
  <sheetFormatPr defaultColWidth="9.00390625" defaultRowHeight="12.75"/>
  <cols>
    <col min="1" max="1" width="36.875" style="0" bestFit="1" customWidth="1"/>
    <col min="2" max="2" width="15.625" style="0" bestFit="1" customWidth="1"/>
    <col min="3" max="3" width="14.00390625" style="0" bestFit="1" customWidth="1"/>
    <col min="4" max="5" width="15.625" style="0" bestFit="1" customWidth="1"/>
    <col min="6" max="7" width="14.00390625" style="0" bestFit="1" customWidth="1"/>
    <col min="8" max="8" width="15.625" style="0" bestFit="1" customWidth="1"/>
    <col min="9" max="10" width="14.00390625" style="0" bestFit="1" customWidth="1"/>
    <col min="11" max="11" width="16.375" style="0" bestFit="1" customWidth="1"/>
  </cols>
  <sheetData>
    <row r="2" spans="1:11" ht="15">
      <c r="A2" s="517" t="s">
        <v>462</v>
      </c>
      <c r="K2" t="s">
        <v>396</v>
      </c>
    </row>
    <row r="3" spans="1:11" ht="15">
      <c r="A3" s="504"/>
      <c r="B3" s="512" t="s">
        <v>410</v>
      </c>
      <c r="C3" s="512" t="s">
        <v>411</v>
      </c>
      <c r="D3" s="512" t="s">
        <v>412</v>
      </c>
      <c r="E3" s="518" t="s">
        <v>413</v>
      </c>
      <c r="F3" s="519" t="s">
        <v>414</v>
      </c>
      <c r="G3" s="512" t="s">
        <v>415</v>
      </c>
      <c r="H3" s="512" t="s">
        <v>416</v>
      </c>
      <c r="I3" s="520" t="s">
        <v>417</v>
      </c>
      <c r="J3" s="521" t="s">
        <v>418</v>
      </c>
      <c r="K3" s="512" t="s">
        <v>419</v>
      </c>
    </row>
    <row r="4" spans="1:11" ht="15">
      <c r="A4" s="556" t="s">
        <v>52</v>
      </c>
      <c r="B4" s="505">
        <v>158621000</v>
      </c>
      <c r="C4" s="505">
        <v>27329000</v>
      </c>
      <c r="D4" s="505">
        <v>54637000</v>
      </c>
      <c r="E4" s="522">
        <f>B4+D4+C4</f>
        <v>240587000</v>
      </c>
      <c r="F4" s="523">
        <v>14211000</v>
      </c>
      <c r="G4" s="505">
        <v>15984000</v>
      </c>
      <c r="H4" s="505">
        <v>6768000</v>
      </c>
      <c r="I4" s="524">
        <f>G4+H4</f>
        <v>22752000</v>
      </c>
      <c r="J4" s="525">
        <v>15030000</v>
      </c>
      <c r="K4" s="526">
        <f>E4+F4+I4+J4</f>
        <v>292580000</v>
      </c>
    </row>
    <row r="5" spans="1:11" ht="15">
      <c r="A5" s="556" t="s">
        <v>420</v>
      </c>
      <c r="B5" s="505">
        <v>20569000</v>
      </c>
      <c r="C5" s="505">
        <v>3549000</v>
      </c>
      <c r="D5" s="505">
        <v>7086000</v>
      </c>
      <c r="E5" s="522">
        <f>B5+D5+C5</f>
        <v>31204000</v>
      </c>
      <c r="F5" s="523">
        <v>1843000</v>
      </c>
      <c r="G5" s="505">
        <v>2052000</v>
      </c>
      <c r="H5" s="505">
        <v>870000</v>
      </c>
      <c r="I5" s="524">
        <f>G5+H5</f>
        <v>2922000</v>
      </c>
      <c r="J5" s="525">
        <v>1934000</v>
      </c>
      <c r="K5" s="526">
        <f>E5+F5+I5+J5</f>
        <v>37903000</v>
      </c>
    </row>
    <row r="6" spans="1:11" ht="15">
      <c r="A6" s="556" t="s">
        <v>421</v>
      </c>
      <c r="B6" s="505">
        <v>30783530</v>
      </c>
      <c r="C6" s="505">
        <v>4033680</v>
      </c>
      <c r="D6" s="505">
        <v>197462530</v>
      </c>
      <c r="E6" s="522">
        <f>B6+D6+C6</f>
        <v>232279740</v>
      </c>
      <c r="F6" s="523">
        <v>7442510</v>
      </c>
      <c r="G6" s="505">
        <v>3631930</v>
      </c>
      <c r="H6" s="505">
        <v>14153330</v>
      </c>
      <c r="I6" s="524">
        <f>G6+H6</f>
        <v>17785260</v>
      </c>
      <c r="J6" s="525">
        <v>4198830</v>
      </c>
      <c r="K6" s="526">
        <f>E6+F6+I6+J6</f>
        <v>261706340</v>
      </c>
    </row>
    <row r="7" spans="1:11" ht="15">
      <c r="A7" s="556" t="s">
        <v>422</v>
      </c>
      <c r="B7" s="511">
        <v>0</v>
      </c>
      <c r="C7" s="511">
        <v>0</v>
      </c>
      <c r="D7" s="505"/>
      <c r="E7" s="522">
        <f>B7+D7+C7</f>
        <v>0</v>
      </c>
      <c r="F7" s="523"/>
      <c r="G7" s="505"/>
      <c r="H7" s="505"/>
      <c r="I7" s="524">
        <f>G7+H7</f>
        <v>0</v>
      </c>
      <c r="J7" s="525">
        <v>0</v>
      </c>
      <c r="K7" s="526">
        <f>E7+F7+I7+J7</f>
        <v>0</v>
      </c>
    </row>
    <row r="8" spans="1:11" ht="15">
      <c r="A8" s="556" t="s">
        <v>423</v>
      </c>
      <c r="B8" s="511">
        <v>1298075</v>
      </c>
      <c r="C8" s="511">
        <v>0</v>
      </c>
      <c r="D8" s="505">
        <v>1607080</v>
      </c>
      <c r="E8" s="522">
        <f>B8+D8+C8</f>
        <v>2905155</v>
      </c>
      <c r="F8" s="523">
        <v>302638</v>
      </c>
      <c r="G8" s="505">
        <v>333561</v>
      </c>
      <c r="H8" s="505">
        <v>426875</v>
      </c>
      <c r="I8" s="524">
        <f>G8+H8</f>
        <v>760436</v>
      </c>
      <c r="J8" s="525">
        <v>968718</v>
      </c>
      <c r="K8" s="526">
        <f>E8+F8+I8+J8</f>
        <v>4936947</v>
      </c>
    </row>
    <row r="9" spans="1:11" ht="15">
      <c r="A9" s="512" t="s">
        <v>424</v>
      </c>
      <c r="B9" s="526">
        <f aca="true" t="shared" si="0" ref="B9:K9">SUM(B4:B8)</f>
        <v>211271605</v>
      </c>
      <c r="C9" s="526">
        <f t="shared" si="0"/>
        <v>34911680</v>
      </c>
      <c r="D9" s="526">
        <f t="shared" si="0"/>
        <v>260792610</v>
      </c>
      <c r="E9" s="527">
        <f t="shared" si="0"/>
        <v>506975895</v>
      </c>
      <c r="F9" s="528">
        <f t="shared" si="0"/>
        <v>23799148</v>
      </c>
      <c r="G9" s="526">
        <f t="shared" si="0"/>
        <v>22001491</v>
      </c>
      <c r="H9" s="526">
        <f t="shared" si="0"/>
        <v>22218205</v>
      </c>
      <c r="I9" s="529">
        <f t="shared" si="0"/>
        <v>44219696</v>
      </c>
      <c r="J9" s="530">
        <f t="shared" si="0"/>
        <v>22131548</v>
      </c>
      <c r="K9" s="526">
        <f t="shared" si="0"/>
        <v>597126287</v>
      </c>
    </row>
    <row r="10" spans="2:11" ht="12.75">
      <c r="B10" s="516"/>
      <c r="C10" s="516"/>
      <c r="D10" s="516"/>
      <c r="E10" s="516"/>
      <c r="F10" s="516"/>
      <c r="G10" s="516"/>
      <c r="H10" s="516"/>
      <c r="I10" s="516"/>
      <c r="J10" s="531"/>
      <c r="K10" s="505"/>
    </row>
    <row r="11" spans="1:11" ht="15">
      <c r="A11" s="504"/>
      <c r="B11" s="526" t="s">
        <v>410</v>
      </c>
      <c r="C11" s="512" t="s">
        <v>411</v>
      </c>
      <c r="D11" s="526" t="s">
        <v>412</v>
      </c>
      <c r="E11" s="527" t="s">
        <v>413</v>
      </c>
      <c r="F11" s="528" t="s">
        <v>414</v>
      </c>
      <c r="G11" s="512" t="s">
        <v>415</v>
      </c>
      <c r="H11" s="512" t="s">
        <v>416</v>
      </c>
      <c r="I11" s="529" t="s">
        <v>417</v>
      </c>
      <c r="J11" s="521" t="s">
        <v>418</v>
      </c>
      <c r="K11" s="526" t="s">
        <v>419</v>
      </c>
    </row>
    <row r="12" spans="1:11" ht="15">
      <c r="A12" s="556" t="s">
        <v>425</v>
      </c>
      <c r="B12" s="505"/>
      <c r="C12" s="505"/>
      <c r="D12" s="505">
        <v>0</v>
      </c>
      <c r="E12" s="522">
        <f aca="true" t="shared" si="1" ref="E12:E21">B12+D12+C12</f>
        <v>0</v>
      </c>
      <c r="F12" s="523"/>
      <c r="G12" s="505"/>
      <c r="H12" s="505"/>
      <c r="I12" s="524">
        <f aca="true" t="shared" si="2" ref="I12:I21">G12+H12</f>
        <v>0</v>
      </c>
      <c r="J12" s="525"/>
      <c r="K12" s="526">
        <f aca="true" t="shared" si="3" ref="K12:K21">E12+F12+I12+J12</f>
        <v>0</v>
      </c>
    </row>
    <row r="13" spans="1:11" ht="15">
      <c r="A13" s="556" t="s">
        <v>174</v>
      </c>
      <c r="B13" s="505"/>
      <c r="C13" s="505"/>
      <c r="D13" s="505">
        <v>50167000</v>
      </c>
      <c r="E13" s="522">
        <f t="shared" si="1"/>
        <v>50167000</v>
      </c>
      <c r="F13" s="523"/>
      <c r="G13" s="505"/>
      <c r="H13" s="505">
        <v>5527000</v>
      </c>
      <c r="I13" s="524">
        <f t="shared" si="2"/>
        <v>5527000</v>
      </c>
      <c r="J13" s="525"/>
      <c r="K13" s="526">
        <f t="shared" si="3"/>
        <v>55694000</v>
      </c>
    </row>
    <row r="14" spans="1:11" ht="15">
      <c r="A14" s="556" t="s">
        <v>426</v>
      </c>
      <c r="B14" s="505"/>
      <c r="C14" s="505"/>
      <c r="D14" s="505">
        <v>0</v>
      </c>
      <c r="E14" s="522">
        <f t="shared" si="1"/>
        <v>0</v>
      </c>
      <c r="F14" s="523"/>
      <c r="G14" s="505"/>
      <c r="H14" s="505"/>
      <c r="I14" s="524">
        <f t="shared" si="2"/>
        <v>0</v>
      </c>
      <c r="J14" s="525"/>
      <c r="K14" s="526">
        <f t="shared" si="3"/>
        <v>0</v>
      </c>
    </row>
    <row r="15" spans="1:11" ht="15">
      <c r="A15" s="556" t="s">
        <v>176</v>
      </c>
      <c r="B15" s="505"/>
      <c r="C15" s="505"/>
      <c r="D15" s="505">
        <v>200000</v>
      </c>
      <c r="E15" s="522">
        <f t="shared" si="1"/>
        <v>200000</v>
      </c>
      <c r="F15" s="523"/>
      <c r="G15" s="505"/>
      <c r="H15" s="505"/>
      <c r="I15" s="524">
        <f t="shared" si="2"/>
        <v>0</v>
      </c>
      <c r="J15" s="525"/>
      <c r="K15" s="526">
        <f t="shared" si="3"/>
        <v>200000</v>
      </c>
    </row>
    <row r="16" spans="1:11" ht="15">
      <c r="A16" s="556" t="s">
        <v>177</v>
      </c>
      <c r="B16" s="505"/>
      <c r="C16" s="505"/>
      <c r="D16" s="505">
        <v>43906000</v>
      </c>
      <c r="E16" s="522">
        <f t="shared" si="1"/>
        <v>43906000</v>
      </c>
      <c r="F16" s="523"/>
      <c r="G16" s="505"/>
      <c r="H16" s="505">
        <v>1853000</v>
      </c>
      <c r="I16" s="524">
        <f t="shared" si="2"/>
        <v>1853000</v>
      </c>
      <c r="J16" s="525"/>
      <c r="K16" s="526">
        <f t="shared" si="3"/>
        <v>45759000</v>
      </c>
    </row>
    <row r="17" spans="1:11" ht="15">
      <c r="A17" s="556" t="s">
        <v>427</v>
      </c>
      <c r="B17" s="505"/>
      <c r="C17" s="505"/>
      <c r="D17" s="505">
        <v>25399710</v>
      </c>
      <c r="E17" s="522">
        <f t="shared" si="1"/>
        <v>25399710</v>
      </c>
      <c r="F17" s="523"/>
      <c r="G17" s="505"/>
      <c r="H17" s="505">
        <v>1992600</v>
      </c>
      <c r="I17" s="524">
        <f t="shared" si="2"/>
        <v>1992600</v>
      </c>
      <c r="J17" s="525"/>
      <c r="K17" s="526">
        <f t="shared" si="3"/>
        <v>27392310</v>
      </c>
    </row>
    <row r="18" spans="1:11" ht="15">
      <c r="A18" s="556" t="s">
        <v>428</v>
      </c>
      <c r="B18" s="505"/>
      <c r="C18" s="505"/>
      <c r="D18" s="511">
        <v>19509000</v>
      </c>
      <c r="E18" s="522">
        <f t="shared" si="1"/>
        <v>19509000</v>
      </c>
      <c r="F18" s="523"/>
      <c r="G18" s="505"/>
      <c r="H18" s="505">
        <v>1522000</v>
      </c>
      <c r="I18" s="524">
        <f t="shared" si="2"/>
        <v>1522000</v>
      </c>
      <c r="J18" s="525"/>
      <c r="K18" s="526">
        <f t="shared" si="3"/>
        <v>21031000</v>
      </c>
    </row>
    <row r="19" spans="1:11" ht="15">
      <c r="A19" s="556" t="s">
        <v>178</v>
      </c>
      <c r="B19" s="505"/>
      <c r="C19" s="505">
        <v>0</v>
      </c>
      <c r="D19" s="505">
        <v>0</v>
      </c>
      <c r="E19" s="522">
        <f t="shared" si="1"/>
        <v>0</v>
      </c>
      <c r="F19" s="523"/>
      <c r="G19" s="505"/>
      <c r="H19" s="505"/>
      <c r="I19" s="524">
        <f t="shared" si="2"/>
        <v>0</v>
      </c>
      <c r="J19" s="525"/>
      <c r="K19" s="526">
        <f t="shared" si="3"/>
        <v>0</v>
      </c>
    </row>
    <row r="20" spans="1:11" ht="15">
      <c r="A20" s="512" t="s">
        <v>430</v>
      </c>
      <c r="B20" s="526">
        <f aca="true" t="shared" si="4" ref="B20:J20">SUM(B12:B19)</f>
        <v>0</v>
      </c>
      <c r="C20" s="526">
        <f t="shared" si="4"/>
        <v>0</v>
      </c>
      <c r="D20" s="526">
        <f t="shared" si="4"/>
        <v>139181710</v>
      </c>
      <c r="E20" s="526">
        <f t="shared" si="4"/>
        <v>139181710</v>
      </c>
      <c r="F20" s="526">
        <f t="shared" si="4"/>
        <v>0</v>
      </c>
      <c r="G20" s="526">
        <f t="shared" si="4"/>
        <v>0</v>
      </c>
      <c r="H20" s="526">
        <f t="shared" si="4"/>
        <v>10894600</v>
      </c>
      <c r="I20" s="526">
        <f t="shared" si="4"/>
        <v>10894600</v>
      </c>
      <c r="J20" s="526">
        <f t="shared" si="4"/>
        <v>0</v>
      </c>
      <c r="K20" s="526">
        <f t="shared" si="3"/>
        <v>150076310</v>
      </c>
    </row>
    <row r="21" spans="1:11" ht="15">
      <c r="A21" s="512" t="s">
        <v>429</v>
      </c>
      <c r="B21" s="536">
        <v>1298075</v>
      </c>
      <c r="C21" s="536">
        <v>0</v>
      </c>
      <c r="D21" s="565">
        <v>1607080</v>
      </c>
      <c r="E21" s="535">
        <f t="shared" si="1"/>
        <v>2905155</v>
      </c>
      <c r="F21" s="566">
        <v>302638</v>
      </c>
      <c r="G21" s="565">
        <v>333561</v>
      </c>
      <c r="H21" s="565">
        <v>426875</v>
      </c>
      <c r="I21" s="567">
        <f t="shared" si="2"/>
        <v>760436</v>
      </c>
      <c r="J21" s="568">
        <v>968718</v>
      </c>
      <c r="K21" s="526">
        <f t="shared" si="3"/>
        <v>4936947</v>
      </c>
    </row>
    <row r="22" spans="1:11" ht="15">
      <c r="A22" s="512"/>
      <c r="B22" s="526"/>
      <c r="C22" s="526"/>
      <c r="D22" s="526"/>
      <c r="E22" s="527"/>
      <c r="F22" s="528"/>
      <c r="G22" s="526"/>
      <c r="H22" s="526"/>
      <c r="I22" s="529"/>
      <c r="J22" s="530"/>
      <c r="K22" s="526"/>
    </row>
    <row r="23" spans="2:11" ht="12.75">
      <c r="B23" s="516"/>
      <c r="C23" s="516"/>
      <c r="D23" s="516"/>
      <c r="E23" s="516"/>
      <c r="F23" s="516"/>
      <c r="G23" s="516"/>
      <c r="H23" s="516"/>
      <c r="I23" s="516"/>
      <c r="J23" s="531"/>
      <c r="K23" s="505"/>
    </row>
    <row r="24" spans="1:11" ht="15">
      <c r="A24" s="521" t="s">
        <v>431</v>
      </c>
      <c r="B24" s="525">
        <v>186755965</v>
      </c>
      <c r="C24" s="525">
        <v>30699685</v>
      </c>
      <c r="D24" s="525">
        <v>94125259</v>
      </c>
      <c r="E24" s="525">
        <f>B24+D24+C24</f>
        <v>311580909</v>
      </c>
      <c r="F24" s="525">
        <v>21993828</v>
      </c>
      <c r="G24" s="525">
        <v>16148725</v>
      </c>
      <c r="H24" s="525">
        <v>6042499</v>
      </c>
      <c r="I24" s="557">
        <f>G24+H24</f>
        <v>22191224</v>
      </c>
      <c r="J24" s="525">
        <v>17257385</v>
      </c>
      <c r="K24" s="530">
        <f>E24+F24+I24+J24</f>
        <v>373023346</v>
      </c>
    </row>
    <row r="25" spans="1:11" ht="15">
      <c r="A25" s="526" t="s">
        <v>432</v>
      </c>
      <c r="B25" s="505">
        <v>23217565</v>
      </c>
      <c r="C25" s="505">
        <v>4211995</v>
      </c>
      <c r="D25" s="505">
        <v>25878561</v>
      </c>
      <c r="E25" s="522">
        <f>B25+D25+C25</f>
        <v>53308121</v>
      </c>
      <c r="F25" s="523">
        <v>1502682</v>
      </c>
      <c r="G25" s="505">
        <v>5519205</v>
      </c>
      <c r="H25" s="505">
        <v>4854231</v>
      </c>
      <c r="I25" s="529">
        <f>G25+H25</f>
        <v>10373436</v>
      </c>
      <c r="J25" s="525">
        <v>3905445</v>
      </c>
      <c r="K25" s="526">
        <f>E25+F25+I25+J25</f>
        <v>69089684</v>
      </c>
    </row>
    <row r="26" spans="1:11" ht="15">
      <c r="A26" s="532" t="s">
        <v>433</v>
      </c>
      <c r="B26" s="533">
        <f>B24+B25</f>
        <v>209973530</v>
      </c>
      <c r="C26" s="533">
        <f>C24+C25</f>
        <v>34911680</v>
      </c>
      <c r="D26" s="533">
        <f>D24+D25</f>
        <v>120003820</v>
      </c>
      <c r="E26" s="532">
        <f>B26+C26+D26</f>
        <v>364889030</v>
      </c>
      <c r="F26" s="533">
        <f>F24+F25</f>
        <v>23496510</v>
      </c>
      <c r="G26" s="533">
        <f>G24+G25</f>
        <v>21667930</v>
      </c>
      <c r="H26" s="533">
        <f>H24+H25</f>
        <v>10896730</v>
      </c>
      <c r="I26" s="534">
        <f>G26+H26</f>
        <v>32564660</v>
      </c>
      <c r="J26" s="533">
        <f>J24+J25</f>
        <v>21162830</v>
      </c>
      <c r="K26" s="532">
        <f>E26+F26+I26+J26</f>
        <v>442113030</v>
      </c>
    </row>
    <row r="27" spans="1:11" ht="15">
      <c r="A27" s="512" t="s">
        <v>90</v>
      </c>
      <c r="B27" s="526">
        <f>B21+B24+B25+B20</f>
        <v>211271605</v>
      </c>
      <c r="C27" s="526">
        <f aca="true" t="shared" si="5" ref="C27:J27">C21+C24+C25+C20</f>
        <v>34911680</v>
      </c>
      <c r="D27" s="526">
        <f t="shared" si="5"/>
        <v>260792610</v>
      </c>
      <c r="E27" s="526">
        <f t="shared" si="5"/>
        <v>506975895</v>
      </c>
      <c r="F27" s="526">
        <f t="shared" si="5"/>
        <v>23799148</v>
      </c>
      <c r="G27" s="526">
        <f t="shared" si="5"/>
        <v>22001491</v>
      </c>
      <c r="H27" s="526">
        <f t="shared" si="5"/>
        <v>22218205</v>
      </c>
      <c r="I27" s="526">
        <f t="shared" si="5"/>
        <v>44219696</v>
      </c>
      <c r="J27" s="526">
        <f t="shared" si="5"/>
        <v>22131548</v>
      </c>
      <c r="K27" s="526">
        <f>K21+K24+K25+K20</f>
        <v>597126287</v>
      </c>
    </row>
    <row r="28" spans="1:11" ht="15">
      <c r="A28" s="558"/>
      <c r="B28" s="559"/>
      <c r="C28" s="559"/>
      <c r="D28" s="559"/>
      <c r="E28" s="560"/>
      <c r="F28" s="559"/>
      <c r="G28" s="559"/>
      <c r="H28" s="559"/>
      <c r="I28" s="559"/>
      <c r="J28" s="559"/>
      <c r="K28" s="559"/>
    </row>
    <row r="29" spans="1:11" ht="15">
      <c r="A29" s="512"/>
      <c r="B29" s="526"/>
      <c r="C29" s="526"/>
      <c r="D29" s="526"/>
      <c r="E29" s="536"/>
      <c r="F29" s="537"/>
      <c r="G29" s="537"/>
      <c r="H29" s="537"/>
      <c r="I29" s="537"/>
      <c r="J29" s="537"/>
      <c r="K29" s="537"/>
    </row>
    <row r="30" spans="1:11" ht="15">
      <c r="A30" s="538" t="s">
        <v>434</v>
      </c>
      <c r="B30" s="539"/>
      <c r="C30" s="539">
        <v>2023</v>
      </c>
      <c r="D30" s="526"/>
      <c r="E30" s="536"/>
      <c r="F30" s="537"/>
      <c r="G30" s="537"/>
      <c r="H30" s="537"/>
      <c r="I30" s="537"/>
      <c r="J30" s="537"/>
      <c r="K30" s="537"/>
    </row>
    <row r="31" spans="1:11" ht="15">
      <c r="A31" s="540" t="s">
        <v>435</v>
      </c>
      <c r="B31" s="505">
        <v>23217565</v>
      </c>
      <c r="C31" s="505">
        <v>4211995</v>
      </c>
      <c r="D31" s="505">
        <v>25878561</v>
      </c>
      <c r="E31" s="511">
        <f>B31+D31+C31</f>
        <v>53308121</v>
      </c>
      <c r="F31" s="511">
        <v>1502682</v>
      </c>
      <c r="G31" s="511">
        <v>5519205</v>
      </c>
      <c r="H31" s="511">
        <v>4854231</v>
      </c>
      <c r="I31" s="541">
        <f>G31+H31</f>
        <v>10373436</v>
      </c>
      <c r="J31" s="511">
        <v>3905445</v>
      </c>
      <c r="K31" s="526">
        <f aca="true" t="shared" si="6" ref="K31:K36">E31+F31+I31+J31</f>
        <v>69089684</v>
      </c>
    </row>
    <row r="32" spans="1:11" ht="15">
      <c r="A32" s="542" t="s">
        <v>436</v>
      </c>
      <c r="B32" s="504"/>
      <c r="C32" s="504"/>
      <c r="D32" s="504"/>
      <c r="E32" s="505">
        <v>-2373000</v>
      </c>
      <c r="F32" s="511">
        <v>1456000</v>
      </c>
      <c r="G32" s="511"/>
      <c r="H32" s="511"/>
      <c r="I32" s="511"/>
      <c r="J32" s="511">
        <v>917000</v>
      </c>
      <c r="K32" s="537">
        <f t="shared" si="6"/>
        <v>0</v>
      </c>
    </row>
    <row r="33" spans="1:11" ht="15">
      <c r="A33" s="543" t="s">
        <v>437</v>
      </c>
      <c r="B33" s="505"/>
      <c r="C33" s="505"/>
      <c r="D33" s="504"/>
      <c r="E33" s="505">
        <v>4962350</v>
      </c>
      <c r="F33" s="505">
        <v>567387</v>
      </c>
      <c r="G33" s="505"/>
      <c r="H33" s="505"/>
      <c r="I33" s="505">
        <v>435649</v>
      </c>
      <c r="J33" s="505">
        <v>556300</v>
      </c>
      <c r="K33" s="526">
        <f t="shared" si="6"/>
        <v>6521686</v>
      </c>
    </row>
    <row r="34" spans="1:11" ht="15">
      <c r="A34" s="544" t="s">
        <v>438</v>
      </c>
      <c r="B34" s="504"/>
      <c r="C34" s="504"/>
      <c r="D34" s="504"/>
      <c r="E34" s="505">
        <v>300000</v>
      </c>
      <c r="F34" s="504"/>
      <c r="G34" s="504"/>
      <c r="H34" s="504"/>
      <c r="I34" s="504"/>
      <c r="J34" s="504"/>
      <c r="K34" s="526">
        <f t="shared" si="6"/>
        <v>300000</v>
      </c>
    </row>
    <row r="35" spans="1:11" ht="15">
      <c r="A35" s="545" t="s">
        <v>439</v>
      </c>
      <c r="B35" s="545"/>
      <c r="C35" s="545"/>
      <c r="D35" s="545"/>
      <c r="E35" s="546">
        <f>E25+E32+E33+E34</f>
        <v>56197471</v>
      </c>
      <c r="F35" s="546">
        <f>F25+F32+F33</f>
        <v>3526069</v>
      </c>
      <c r="G35" s="545"/>
      <c r="H35" s="545"/>
      <c r="I35" s="546">
        <f>I25+I33</f>
        <v>10809085</v>
      </c>
      <c r="J35" s="546">
        <f>J25+J32+J33</f>
        <v>5378745</v>
      </c>
      <c r="K35" s="547">
        <f t="shared" si="6"/>
        <v>75911370</v>
      </c>
    </row>
    <row r="36" spans="1:11" ht="15">
      <c r="A36" s="540" t="s">
        <v>440</v>
      </c>
      <c r="B36" s="505"/>
      <c r="C36" s="505"/>
      <c r="D36" s="505"/>
      <c r="E36" s="511">
        <v>373023346</v>
      </c>
      <c r="F36" s="511"/>
      <c r="G36" s="511"/>
      <c r="H36" s="511"/>
      <c r="I36" s="541"/>
      <c r="J36" s="511"/>
      <c r="K36" s="537">
        <f t="shared" si="6"/>
        <v>373023346</v>
      </c>
    </row>
    <row r="37" spans="1:11" ht="15">
      <c r="A37" s="548" t="s">
        <v>441</v>
      </c>
      <c r="B37" s="548"/>
      <c r="C37" s="548"/>
      <c r="D37" s="548"/>
      <c r="E37" s="549">
        <f>E35+E36</f>
        <v>429220817</v>
      </c>
      <c r="F37" s="549">
        <f>F35</f>
        <v>3526069</v>
      </c>
      <c r="G37" s="548"/>
      <c r="H37" s="548"/>
      <c r="I37" s="549">
        <f>I35</f>
        <v>10809085</v>
      </c>
      <c r="J37" s="549">
        <f>J35</f>
        <v>5378745</v>
      </c>
      <c r="K37" s="549">
        <f>SUM(E37+F37+I37+J37)</f>
        <v>448934716</v>
      </c>
    </row>
    <row r="39" spans="1:11" ht="15">
      <c r="A39" s="538" t="s">
        <v>434</v>
      </c>
      <c r="B39" s="539"/>
      <c r="C39" s="539">
        <v>2022</v>
      </c>
      <c r="D39" s="526"/>
      <c r="E39" s="536"/>
      <c r="F39" s="537"/>
      <c r="G39" s="537"/>
      <c r="H39" s="537"/>
      <c r="I39" s="537"/>
      <c r="J39" s="537"/>
      <c r="K39" s="537"/>
    </row>
    <row r="40" spans="1:11" ht="15">
      <c r="A40" s="540" t="s">
        <v>435</v>
      </c>
      <c r="B40" s="505">
        <v>-1050000</v>
      </c>
      <c r="C40" s="505">
        <v>3480380</v>
      </c>
      <c r="D40" s="505">
        <v>9783684</v>
      </c>
      <c r="E40" s="511">
        <f>B40+D40+C40</f>
        <v>12214064</v>
      </c>
      <c r="F40" s="511">
        <v>0</v>
      </c>
      <c r="G40" s="511">
        <v>299120</v>
      </c>
      <c r="H40" s="511">
        <v>4109457</v>
      </c>
      <c r="I40" s="541">
        <f>G40+H40</f>
        <v>4408577</v>
      </c>
      <c r="J40" s="511">
        <v>0</v>
      </c>
      <c r="K40" s="537">
        <f aca="true" t="shared" si="7" ref="K40:K45">E40+F40+I40+J40</f>
        <v>16622641</v>
      </c>
    </row>
    <row r="41" spans="1:11" ht="15">
      <c r="A41" s="542" t="s">
        <v>436</v>
      </c>
      <c r="B41" s="504"/>
      <c r="C41" s="504"/>
      <c r="D41" s="504"/>
      <c r="E41" s="505">
        <v>-1695000</v>
      </c>
      <c r="F41" s="511">
        <v>1040000</v>
      </c>
      <c r="G41" s="511"/>
      <c r="H41" s="511"/>
      <c r="I41" s="511"/>
      <c r="J41" s="511">
        <v>655000</v>
      </c>
      <c r="K41" s="537">
        <f t="shared" si="7"/>
        <v>0</v>
      </c>
    </row>
    <row r="42" spans="1:11" ht="15">
      <c r="A42" s="543" t="s">
        <v>437</v>
      </c>
      <c r="B42" s="505"/>
      <c r="C42" s="505"/>
      <c r="D42" s="504"/>
      <c r="E42" s="505">
        <v>4667087</v>
      </c>
      <c r="F42" s="505">
        <v>535236</v>
      </c>
      <c r="G42" s="505"/>
      <c r="H42" s="505"/>
      <c r="I42" s="505">
        <v>397447</v>
      </c>
      <c r="J42" s="505">
        <v>524213</v>
      </c>
      <c r="K42" s="526">
        <f t="shared" si="7"/>
        <v>6123983</v>
      </c>
    </row>
    <row r="43" spans="1:11" ht="15">
      <c r="A43" s="544" t="s">
        <v>438</v>
      </c>
      <c r="B43" s="504"/>
      <c r="C43" s="504"/>
      <c r="D43" s="504"/>
      <c r="E43" s="505">
        <v>300000</v>
      </c>
      <c r="F43" s="504"/>
      <c r="G43" s="504"/>
      <c r="H43" s="504"/>
      <c r="I43" s="504"/>
      <c r="J43" s="504"/>
      <c r="K43" s="526">
        <f t="shared" si="7"/>
        <v>300000</v>
      </c>
    </row>
    <row r="44" spans="1:11" ht="15">
      <c r="A44" s="545" t="s">
        <v>439</v>
      </c>
      <c r="B44" s="545"/>
      <c r="C44" s="545"/>
      <c r="D44" s="545"/>
      <c r="E44" s="546">
        <f>E40+E41+E42+E43</f>
        <v>15486151</v>
      </c>
      <c r="F44" s="546">
        <f>F34+F41+F42</f>
        <v>1575236</v>
      </c>
      <c r="G44" s="545"/>
      <c r="H44" s="545"/>
      <c r="I44" s="546">
        <f>I40+I42</f>
        <v>4806024</v>
      </c>
      <c r="J44" s="546">
        <f>J34+J41+J42</f>
        <v>1179213</v>
      </c>
      <c r="K44" s="547">
        <f t="shared" si="7"/>
        <v>23046624</v>
      </c>
    </row>
    <row r="45" spans="1:11" ht="15">
      <c r="A45" s="540" t="s">
        <v>440</v>
      </c>
      <c r="B45" s="505"/>
      <c r="C45" s="505"/>
      <c r="D45" s="505"/>
      <c r="E45" s="511">
        <v>331948832</v>
      </c>
      <c r="F45" s="511"/>
      <c r="G45" s="511"/>
      <c r="H45" s="511"/>
      <c r="I45" s="541"/>
      <c r="J45" s="511"/>
      <c r="K45" s="537">
        <f t="shared" si="7"/>
        <v>331948832</v>
      </c>
    </row>
    <row r="46" spans="1:11" ht="15">
      <c r="A46" s="548" t="s">
        <v>441</v>
      </c>
      <c r="B46" s="548"/>
      <c r="C46" s="548"/>
      <c r="D46" s="548"/>
      <c r="E46" s="549">
        <f>E44+E45</f>
        <v>347434983</v>
      </c>
      <c r="F46" s="549">
        <f>F44</f>
        <v>1575236</v>
      </c>
      <c r="G46" s="548"/>
      <c r="H46" s="548"/>
      <c r="I46" s="549">
        <f>I44</f>
        <v>4806024</v>
      </c>
      <c r="J46" s="549">
        <f>J44</f>
        <v>1179213</v>
      </c>
      <c r="K46" s="549">
        <f>SUM(E46+F46+I46+J46)</f>
        <v>354995456</v>
      </c>
    </row>
    <row r="47" ht="15">
      <c r="K47" s="550"/>
    </row>
    <row r="48" spans="1:2" ht="15">
      <c r="A48" s="551" t="s">
        <v>442</v>
      </c>
      <c r="B48" s="552" t="s">
        <v>463</v>
      </c>
    </row>
    <row r="49" spans="1:11" ht="15">
      <c r="A49" s="545" t="s">
        <v>439</v>
      </c>
      <c r="B49" s="545"/>
      <c r="C49" s="545"/>
      <c r="D49" s="545"/>
      <c r="E49" s="546">
        <f>E35-E44</f>
        <v>40711320</v>
      </c>
      <c r="F49" s="546">
        <f>F35-F44</f>
        <v>1950833</v>
      </c>
      <c r="G49" s="545"/>
      <c r="H49" s="545"/>
      <c r="I49" s="546">
        <f>I35-I44</f>
        <v>6003061</v>
      </c>
      <c r="J49" s="546">
        <f>J35-J44</f>
        <v>4199532</v>
      </c>
      <c r="K49" s="546">
        <f>E49+F49+I49+J49</f>
        <v>52864746</v>
      </c>
    </row>
    <row r="50" spans="1:11" ht="15">
      <c r="A50" s="544" t="s">
        <v>440</v>
      </c>
      <c r="B50" s="504"/>
      <c r="C50" s="504"/>
      <c r="D50" s="504"/>
      <c r="E50" s="505">
        <f>E36-E45</f>
        <v>41074514</v>
      </c>
      <c r="F50" s="504"/>
      <c r="G50" s="504"/>
      <c r="H50" s="504"/>
      <c r="I50" s="504"/>
      <c r="J50" s="504"/>
      <c r="K50" s="537">
        <f>E50+F50+I50+J50</f>
        <v>41074514</v>
      </c>
    </row>
    <row r="51" spans="1:11" ht="15">
      <c r="A51" s="548" t="s">
        <v>441</v>
      </c>
      <c r="B51" s="548"/>
      <c r="C51" s="548"/>
      <c r="D51" s="548"/>
      <c r="E51" s="549">
        <f aca="true" t="shared" si="8" ref="E51:K51">E49+E50</f>
        <v>81785834</v>
      </c>
      <c r="F51" s="549">
        <f t="shared" si="8"/>
        <v>1950833</v>
      </c>
      <c r="G51" s="549">
        <f t="shared" si="8"/>
        <v>0</v>
      </c>
      <c r="H51" s="549">
        <f t="shared" si="8"/>
        <v>0</v>
      </c>
      <c r="I51" s="549">
        <f t="shared" si="8"/>
        <v>6003061</v>
      </c>
      <c r="J51" s="549">
        <f t="shared" si="8"/>
        <v>4199532</v>
      </c>
      <c r="K51" s="549">
        <f t="shared" si="8"/>
        <v>93939260</v>
      </c>
    </row>
    <row r="53" spans="2:5" ht="12.75">
      <c r="B53" s="511"/>
      <c r="C53" s="511"/>
      <c r="D53" s="511"/>
      <c r="E53" s="511"/>
    </row>
    <row r="54" spans="1:11" ht="15">
      <c r="A54" s="553" t="s">
        <v>464</v>
      </c>
      <c r="B54" s="511">
        <v>186755965</v>
      </c>
      <c r="C54" s="511">
        <v>30699685</v>
      </c>
      <c r="D54" s="511">
        <v>94125259</v>
      </c>
      <c r="E54" s="511">
        <f>B54+D54+C54</f>
        <v>311580909</v>
      </c>
      <c r="F54" s="511">
        <v>21993828</v>
      </c>
      <c r="G54" s="511">
        <v>16148725</v>
      </c>
      <c r="H54" s="511">
        <v>6042499</v>
      </c>
      <c r="I54" s="561">
        <f>G54+H54</f>
        <v>22191224</v>
      </c>
      <c r="J54" s="511">
        <v>17257385</v>
      </c>
      <c r="K54" s="537">
        <v>373023346</v>
      </c>
    </row>
    <row r="55" spans="1:11" ht="15">
      <c r="A55" s="554" t="s">
        <v>450</v>
      </c>
      <c r="B55" s="511">
        <v>177324427</v>
      </c>
      <c r="C55" s="511">
        <v>27155500</v>
      </c>
      <c r="D55" s="511">
        <v>66975089</v>
      </c>
      <c r="E55" s="511">
        <f>B55+D55+C55</f>
        <v>271455016</v>
      </c>
      <c r="F55" s="511">
        <v>20545250</v>
      </c>
      <c r="G55" s="511">
        <v>16418910</v>
      </c>
      <c r="H55" s="511">
        <v>5599033</v>
      </c>
      <c r="I55" s="561">
        <f>G55+H55</f>
        <v>22017943</v>
      </c>
      <c r="J55" s="511">
        <v>17930623</v>
      </c>
      <c r="K55" s="537">
        <f>E55+F55+I55+J55</f>
        <v>331948832</v>
      </c>
    </row>
    <row r="56" spans="1:11" ht="15">
      <c r="A56" s="548" t="s">
        <v>442</v>
      </c>
      <c r="B56" s="555">
        <f>B54-B55</f>
        <v>9431538</v>
      </c>
      <c r="C56" s="555">
        <f aca="true" t="shared" si="9" ref="C56:K56">C54-C55</f>
        <v>3544185</v>
      </c>
      <c r="D56" s="555">
        <f t="shared" si="9"/>
        <v>27150170</v>
      </c>
      <c r="E56" s="549">
        <f t="shared" si="9"/>
        <v>40125893</v>
      </c>
      <c r="F56" s="549">
        <f t="shared" si="9"/>
        <v>1448578</v>
      </c>
      <c r="G56" s="555">
        <f t="shared" si="9"/>
        <v>-270185</v>
      </c>
      <c r="H56" s="555">
        <f t="shared" si="9"/>
        <v>443466</v>
      </c>
      <c r="I56" s="549">
        <f t="shared" si="9"/>
        <v>173281</v>
      </c>
      <c r="J56" s="549">
        <f t="shared" si="9"/>
        <v>-673238</v>
      </c>
      <c r="K56" s="549">
        <f t="shared" si="9"/>
        <v>41074514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80" r:id="rId1"/>
  <headerFooter>
    <oddHeader xml:space="preserve">&amp;C8.sz.tájékoztató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F31"/>
  <sheetViews>
    <sheetView zoomScale="115" zoomScaleNormal="115" zoomScaleSheetLayoutView="100" workbookViewId="0" topLeftCell="A4">
      <selection activeCell="C21" sqref="C21"/>
    </sheetView>
  </sheetViews>
  <sheetFormatPr defaultColWidth="9.00390625" defaultRowHeight="12.75"/>
  <cols>
    <col min="1" max="1" width="6.875" style="44" customWidth="1"/>
    <col min="2" max="2" width="55.125" style="146" customWidth="1"/>
    <col min="3" max="3" width="16.375" style="44" customWidth="1"/>
    <col min="4" max="4" width="55.125" style="44" customWidth="1"/>
    <col min="5" max="5" width="16.375" style="44" customWidth="1"/>
    <col min="6" max="6" width="4.875" style="44" customWidth="1"/>
    <col min="7" max="16384" width="9.375" style="44" customWidth="1"/>
  </cols>
  <sheetData>
    <row r="1" spans="2:6" ht="39.75" customHeight="1">
      <c r="B1" s="242" t="s">
        <v>301</v>
      </c>
      <c r="C1" s="243"/>
      <c r="D1" s="243"/>
      <c r="E1" s="243"/>
      <c r="F1" s="574" t="str">
        <f>+CONCATENATE("2.1. melléklet a ………../",LEFT('1.1.sz.mell.'!C3,4),". (……….) társulási határozathoz")</f>
        <v>2.1. melléklet a ………../2023. (……….) társulási határozathoz</v>
      </c>
    </row>
    <row r="2" spans="5:6" ht="14.25" thickBot="1">
      <c r="E2" s="244" t="str">
        <f>'1.1.sz.mell.'!C2</f>
        <v>Forintban!</v>
      </c>
      <c r="F2" s="574"/>
    </row>
    <row r="3" spans="1:6" ht="18" customHeight="1" thickBot="1">
      <c r="A3" s="572" t="s">
        <v>59</v>
      </c>
      <c r="B3" s="245" t="s">
        <v>47</v>
      </c>
      <c r="C3" s="246"/>
      <c r="D3" s="245" t="s">
        <v>48</v>
      </c>
      <c r="E3" s="247"/>
      <c r="F3" s="574"/>
    </row>
    <row r="4" spans="1:6" s="248" customFormat="1" ht="35.25" customHeight="1" thickBot="1">
      <c r="A4" s="573"/>
      <c r="B4" s="147" t="s">
        <v>51</v>
      </c>
      <c r="C4" s="148" t="str">
        <f>+'1.1.sz.mell.'!C3</f>
        <v>2023. évi előirányzat</v>
      </c>
      <c r="D4" s="147" t="s">
        <v>51</v>
      </c>
      <c r="E4" s="40" t="str">
        <f>+'1.1.sz.mell.'!C3</f>
        <v>2023. évi előirányzat</v>
      </c>
      <c r="F4" s="574"/>
    </row>
    <row r="5" spans="1:6" s="253" customFormat="1" ht="12" customHeight="1" thickBot="1">
      <c r="A5" s="249">
        <v>1</v>
      </c>
      <c r="B5" s="250">
        <v>2</v>
      </c>
      <c r="C5" s="251">
        <v>3</v>
      </c>
      <c r="D5" s="250">
        <v>4</v>
      </c>
      <c r="E5" s="252">
        <v>5</v>
      </c>
      <c r="F5" s="574"/>
    </row>
    <row r="6" spans="1:6" ht="12.75" customHeight="1">
      <c r="A6" s="254" t="s">
        <v>11</v>
      </c>
      <c r="B6" s="255" t="s">
        <v>186</v>
      </c>
      <c r="C6" s="231"/>
      <c r="D6" s="255" t="s">
        <v>52</v>
      </c>
      <c r="E6" s="237">
        <v>292580000</v>
      </c>
      <c r="F6" s="574"/>
    </row>
    <row r="7" spans="1:6" ht="12.75" customHeight="1">
      <c r="A7" s="256" t="s">
        <v>12</v>
      </c>
      <c r="B7" s="257" t="s">
        <v>187</v>
      </c>
      <c r="C7" s="232">
        <v>448934716</v>
      </c>
      <c r="D7" s="257" t="s">
        <v>124</v>
      </c>
      <c r="E7" s="238">
        <v>37903000</v>
      </c>
      <c r="F7" s="574"/>
    </row>
    <row r="8" spans="1:6" ht="12.75" customHeight="1">
      <c r="A8" s="256" t="s">
        <v>13</v>
      </c>
      <c r="B8" s="257" t="s">
        <v>233</v>
      </c>
      <c r="C8" s="232">
        <v>150076310</v>
      </c>
      <c r="D8" s="257" t="s">
        <v>151</v>
      </c>
      <c r="E8" s="238">
        <v>262006340</v>
      </c>
      <c r="F8" s="574"/>
    </row>
    <row r="9" spans="1:6" ht="12.75" customHeight="1">
      <c r="A9" s="256" t="s">
        <v>14</v>
      </c>
      <c r="B9" s="257" t="s">
        <v>188</v>
      </c>
      <c r="C9" s="232"/>
      <c r="D9" s="257" t="s">
        <v>125</v>
      </c>
      <c r="E9" s="238"/>
      <c r="F9" s="574"/>
    </row>
    <row r="10" spans="1:6" ht="12.75" customHeight="1">
      <c r="A10" s="256" t="s">
        <v>15</v>
      </c>
      <c r="B10" s="398"/>
      <c r="C10" s="232"/>
      <c r="D10" s="257" t="s">
        <v>126</v>
      </c>
      <c r="E10" s="238">
        <v>11458633</v>
      </c>
      <c r="F10" s="574"/>
    </row>
    <row r="11" spans="1:6" ht="12.75" customHeight="1">
      <c r="A11" s="256" t="s">
        <v>16</v>
      </c>
      <c r="B11" s="35"/>
      <c r="C11" s="233"/>
      <c r="D11" s="257" t="s">
        <v>42</v>
      </c>
      <c r="E11" s="238">
        <v>13777164</v>
      </c>
      <c r="F11" s="574"/>
    </row>
    <row r="12" spans="1:6" ht="12.75" customHeight="1">
      <c r="A12" s="256" t="s">
        <v>17</v>
      </c>
      <c r="B12" s="35"/>
      <c r="C12" s="232"/>
      <c r="D12" s="35"/>
      <c r="E12" s="238"/>
      <c r="F12" s="574"/>
    </row>
    <row r="13" spans="1:6" ht="12.75" customHeight="1">
      <c r="A13" s="256" t="s">
        <v>18</v>
      </c>
      <c r="B13" s="35"/>
      <c r="C13" s="232"/>
      <c r="D13" s="35"/>
      <c r="E13" s="238"/>
      <c r="F13" s="574"/>
    </row>
    <row r="14" spans="1:6" ht="12.75" customHeight="1">
      <c r="A14" s="256" t="s">
        <v>19</v>
      </c>
      <c r="B14" s="331"/>
      <c r="C14" s="233"/>
      <c r="D14" s="35"/>
      <c r="E14" s="238"/>
      <c r="F14" s="574"/>
    </row>
    <row r="15" spans="1:6" ht="12.75" customHeight="1">
      <c r="A15" s="256" t="s">
        <v>20</v>
      </c>
      <c r="B15" s="35"/>
      <c r="C15" s="232"/>
      <c r="D15" s="35"/>
      <c r="E15" s="238"/>
      <c r="F15" s="574"/>
    </row>
    <row r="16" spans="1:6" ht="12.75" customHeight="1">
      <c r="A16" s="256" t="s">
        <v>21</v>
      </c>
      <c r="B16" s="35"/>
      <c r="C16" s="232"/>
      <c r="D16" s="35"/>
      <c r="E16" s="238"/>
      <c r="F16" s="574"/>
    </row>
    <row r="17" spans="1:6" ht="12.75" customHeight="1" thickBot="1">
      <c r="A17" s="256" t="s">
        <v>22</v>
      </c>
      <c r="B17" s="46"/>
      <c r="C17" s="234"/>
      <c r="D17" s="35"/>
      <c r="E17" s="239"/>
      <c r="F17" s="574"/>
    </row>
    <row r="18" spans="1:6" ht="15.75" customHeight="1" thickBot="1">
      <c r="A18" s="258" t="s">
        <v>23</v>
      </c>
      <c r="B18" s="104" t="s">
        <v>255</v>
      </c>
      <c r="C18" s="235">
        <f>SUM(C6:C17)</f>
        <v>599011026</v>
      </c>
      <c r="D18" s="104" t="s">
        <v>196</v>
      </c>
      <c r="E18" s="240">
        <f>SUM(E6:E17)</f>
        <v>617725137</v>
      </c>
      <c r="F18" s="574"/>
    </row>
    <row r="19" spans="1:6" ht="12.75" customHeight="1">
      <c r="A19" s="259" t="s">
        <v>24</v>
      </c>
      <c r="B19" s="260" t="s">
        <v>191</v>
      </c>
      <c r="C19" s="399">
        <f>+C20+C21+C22+C23</f>
        <v>18714111</v>
      </c>
      <c r="D19" s="261" t="s">
        <v>128</v>
      </c>
      <c r="E19" s="241"/>
      <c r="F19" s="574"/>
    </row>
    <row r="20" spans="1:6" ht="12.75" customHeight="1">
      <c r="A20" s="262" t="s">
        <v>25</v>
      </c>
      <c r="B20" s="261" t="s">
        <v>145</v>
      </c>
      <c r="C20" s="65">
        <v>18714111</v>
      </c>
      <c r="D20" s="261" t="s">
        <v>195</v>
      </c>
      <c r="E20" s="66"/>
      <c r="F20" s="574"/>
    </row>
    <row r="21" spans="1:6" ht="12.75" customHeight="1">
      <c r="A21" s="262" t="s">
        <v>26</v>
      </c>
      <c r="B21" s="261" t="s">
        <v>146</v>
      </c>
      <c r="C21" s="65"/>
      <c r="D21" s="261" t="s">
        <v>117</v>
      </c>
      <c r="E21" s="66"/>
      <c r="F21" s="574"/>
    </row>
    <row r="22" spans="1:6" ht="12.75" customHeight="1">
      <c r="A22" s="262" t="s">
        <v>27</v>
      </c>
      <c r="B22" s="261" t="s">
        <v>149</v>
      </c>
      <c r="C22" s="65"/>
      <c r="D22" s="261" t="s">
        <v>118</v>
      </c>
      <c r="E22" s="66"/>
      <c r="F22" s="574"/>
    </row>
    <row r="23" spans="1:6" ht="12.75" customHeight="1">
      <c r="A23" s="262" t="s">
        <v>28</v>
      </c>
      <c r="B23" s="261" t="s">
        <v>150</v>
      </c>
      <c r="C23" s="65"/>
      <c r="D23" s="260" t="s">
        <v>152</v>
      </c>
      <c r="E23" s="66"/>
      <c r="F23" s="574"/>
    </row>
    <row r="24" spans="1:6" ht="12.75" customHeight="1">
      <c r="A24" s="262" t="s">
        <v>29</v>
      </c>
      <c r="B24" s="261" t="s">
        <v>192</v>
      </c>
      <c r="C24" s="263">
        <f>+C25+C26</f>
        <v>0</v>
      </c>
      <c r="D24" s="261" t="s">
        <v>129</v>
      </c>
      <c r="E24" s="66"/>
      <c r="F24" s="574"/>
    </row>
    <row r="25" spans="1:6" ht="12.75" customHeight="1">
      <c r="A25" s="259" t="s">
        <v>30</v>
      </c>
      <c r="B25" s="260" t="s">
        <v>189</v>
      </c>
      <c r="C25" s="236"/>
      <c r="D25" s="255" t="s">
        <v>130</v>
      </c>
      <c r="E25" s="241"/>
      <c r="F25" s="574"/>
    </row>
    <row r="26" spans="1:6" ht="12.75" customHeight="1" thickBot="1">
      <c r="A26" s="262" t="s">
        <v>31</v>
      </c>
      <c r="B26" s="261" t="s">
        <v>190</v>
      </c>
      <c r="C26" s="65"/>
      <c r="D26" s="35" t="s">
        <v>273</v>
      </c>
      <c r="E26" s="66"/>
      <c r="F26" s="574"/>
    </row>
    <row r="27" spans="1:6" ht="15.75" customHeight="1" thickBot="1">
      <c r="A27" s="258" t="s">
        <v>32</v>
      </c>
      <c r="B27" s="104" t="s">
        <v>193</v>
      </c>
      <c r="C27" s="235">
        <f>+C19+C24</f>
        <v>18714111</v>
      </c>
      <c r="D27" s="104" t="s">
        <v>197</v>
      </c>
      <c r="E27" s="240">
        <f>SUM(E19:E26)</f>
        <v>0</v>
      </c>
      <c r="F27" s="574"/>
    </row>
    <row r="28" spans="1:6" ht="13.5" thickBot="1">
      <c r="A28" s="258" t="s">
        <v>33</v>
      </c>
      <c r="B28" s="264" t="s">
        <v>194</v>
      </c>
      <c r="C28" s="265">
        <f>+C18+C27</f>
        <v>617725137</v>
      </c>
      <c r="D28" s="264" t="s">
        <v>198</v>
      </c>
      <c r="E28" s="265">
        <f>+E18+E27</f>
        <v>617725137</v>
      </c>
      <c r="F28" s="574"/>
    </row>
    <row r="29" spans="1:6" ht="13.5" thickBot="1">
      <c r="A29" s="258" t="s">
        <v>34</v>
      </c>
      <c r="B29" s="264" t="s">
        <v>119</v>
      </c>
      <c r="C29" s="265">
        <f>IF(C18-E18&lt;0,E18-C18,"-")</f>
        <v>18714111</v>
      </c>
      <c r="D29" s="264" t="s">
        <v>120</v>
      </c>
      <c r="E29" s="265" t="str">
        <f>IF(C18-E18&gt;0,C18-E18,"-")</f>
        <v>-</v>
      </c>
      <c r="F29" s="574"/>
    </row>
    <row r="30" spans="1:6" ht="13.5" thickBot="1">
      <c r="A30" s="258" t="s">
        <v>35</v>
      </c>
      <c r="B30" s="264" t="s">
        <v>297</v>
      </c>
      <c r="C30" s="265" t="str">
        <f>IF(C28-E28&lt;0,E28-C28,"-")</f>
        <v>-</v>
      </c>
      <c r="D30" s="264" t="s">
        <v>298</v>
      </c>
      <c r="E30" s="265" t="str">
        <f>IF(C28-E28&gt;0,C28-E28,"-")</f>
        <v>-</v>
      </c>
      <c r="F30" s="574"/>
    </row>
    <row r="31" spans="2:4" ht="18.75">
      <c r="B31" s="575"/>
      <c r="C31" s="575"/>
      <c r="D31" s="575"/>
    </row>
  </sheetData>
  <sheetProtection/>
  <mergeCells count="3">
    <mergeCell ref="A3:A4"/>
    <mergeCell ref="F1:F30"/>
    <mergeCell ref="B31:D31"/>
  </mergeCells>
  <printOptions horizontalCentered="1"/>
  <pageMargins left="0.33" right="0.48" top="0.9055118110236221" bottom="0.5" header="0.6692913385826772" footer="0.28"/>
  <pageSetup horizontalDpi="600" verticalDpi="600" orientation="landscape" paperSize="9" r:id="rId1"/>
  <headerFooter alignWithMargins="0">
    <oddHeader xml:space="preserve">&amp;CMOB Társulás&amp;R&amp;"Times New Roman CE,Félkövér dőlt"&amp;11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F33"/>
  <sheetViews>
    <sheetView zoomScaleSheetLayoutView="115" workbookViewId="0" topLeftCell="A1">
      <selection activeCell="D14" sqref="D14"/>
    </sheetView>
  </sheetViews>
  <sheetFormatPr defaultColWidth="9.00390625" defaultRowHeight="12.75"/>
  <cols>
    <col min="1" max="1" width="6.875" style="44" customWidth="1"/>
    <col min="2" max="2" width="55.125" style="146" customWidth="1"/>
    <col min="3" max="3" width="16.375" style="44" customWidth="1"/>
    <col min="4" max="4" width="55.125" style="44" customWidth="1"/>
    <col min="5" max="5" width="16.375" style="44" customWidth="1"/>
    <col min="6" max="6" width="4.875" style="44" customWidth="1"/>
    <col min="7" max="16384" width="9.375" style="44" customWidth="1"/>
  </cols>
  <sheetData>
    <row r="1" spans="2:6" ht="31.5">
      <c r="B1" s="242" t="s">
        <v>302</v>
      </c>
      <c r="C1" s="243"/>
      <c r="D1" s="243"/>
      <c r="E1" s="243"/>
      <c r="F1" s="574" t="str">
        <f>+CONCATENATE("2.2. melléklet a ………../",LEFT('1.1.sz.mell.'!C3,4),". (……….) társulási határozathoz")</f>
        <v>2.2. melléklet a ………../2023. (……….) társulási határozathoz</v>
      </c>
    </row>
    <row r="2" spans="5:6" ht="14.25" thickBot="1">
      <c r="E2" s="244" t="str">
        <f>'2.1.sz.mell  '!E2</f>
        <v>Forintban!</v>
      </c>
      <c r="F2" s="574"/>
    </row>
    <row r="3" spans="1:6" ht="13.5" thickBot="1">
      <c r="A3" s="576" t="s">
        <v>59</v>
      </c>
      <c r="B3" s="245" t="s">
        <v>47</v>
      </c>
      <c r="C3" s="246"/>
      <c r="D3" s="245" t="s">
        <v>48</v>
      </c>
      <c r="E3" s="247"/>
      <c r="F3" s="574"/>
    </row>
    <row r="4" spans="1:6" s="248" customFormat="1" ht="24.75" thickBot="1">
      <c r="A4" s="577"/>
      <c r="B4" s="147" t="s">
        <v>51</v>
      </c>
      <c r="C4" s="148" t="str">
        <f>+'1.1.sz.mell.'!C3</f>
        <v>2023. évi előirányzat</v>
      </c>
      <c r="D4" s="147" t="s">
        <v>51</v>
      </c>
      <c r="E4" s="40" t="str">
        <f>+'1.1.sz.mell.'!C3</f>
        <v>2023. évi előirányzat</v>
      </c>
      <c r="F4" s="574"/>
    </row>
    <row r="5" spans="1:6" s="248" customFormat="1" ht="13.5" thickBot="1">
      <c r="A5" s="249">
        <v>1</v>
      </c>
      <c r="B5" s="250">
        <v>2</v>
      </c>
      <c r="C5" s="251">
        <v>3</v>
      </c>
      <c r="D5" s="250">
        <v>4</v>
      </c>
      <c r="E5" s="252">
        <v>5</v>
      </c>
      <c r="F5" s="574"/>
    </row>
    <row r="6" spans="1:6" ht="12.75" customHeight="1">
      <c r="A6" s="254" t="s">
        <v>11</v>
      </c>
      <c r="B6" s="255" t="s">
        <v>199</v>
      </c>
      <c r="C6" s="231"/>
      <c r="D6" s="255" t="s">
        <v>147</v>
      </c>
      <c r="E6" s="237"/>
      <c r="F6" s="574"/>
    </row>
    <row r="7" spans="1:6" ht="12.75">
      <c r="A7" s="256" t="s">
        <v>12</v>
      </c>
      <c r="B7" s="257" t="s">
        <v>200</v>
      </c>
      <c r="C7" s="232"/>
      <c r="D7" s="257" t="s">
        <v>205</v>
      </c>
      <c r="E7" s="238"/>
      <c r="F7" s="574"/>
    </row>
    <row r="8" spans="1:6" ht="12.75" customHeight="1">
      <c r="A8" s="256" t="s">
        <v>13</v>
      </c>
      <c r="B8" s="257" t="s">
        <v>5</v>
      </c>
      <c r="C8" s="232"/>
      <c r="D8" s="257" t="s">
        <v>127</v>
      </c>
      <c r="E8" s="238"/>
      <c r="F8" s="574"/>
    </row>
    <row r="9" spans="1:6" ht="12.75" customHeight="1">
      <c r="A9" s="256" t="s">
        <v>14</v>
      </c>
      <c r="B9" s="257" t="s">
        <v>201</v>
      </c>
      <c r="C9" s="232"/>
      <c r="D9" s="257" t="s">
        <v>206</v>
      </c>
      <c r="E9" s="238"/>
      <c r="F9" s="574"/>
    </row>
    <row r="10" spans="1:6" ht="12.75" customHeight="1">
      <c r="A10" s="256" t="s">
        <v>15</v>
      </c>
      <c r="B10" s="257" t="s">
        <v>202</v>
      </c>
      <c r="C10" s="232"/>
      <c r="D10" s="257" t="s">
        <v>148</v>
      </c>
      <c r="E10" s="238"/>
      <c r="F10" s="574"/>
    </row>
    <row r="11" spans="1:6" ht="12.75" customHeight="1">
      <c r="A11" s="256" t="s">
        <v>16</v>
      </c>
      <c r="B11" s="257" t="s">
        <v>203</v>
      </c>
      <c r="C11" s="233"/>
      <c r="D11" s="257"/>
      <c r="E11" s="238"/>
      <c r="F11" s="574"/>
    </row>
    <row r="12" spans="1:6" ht="12.75" customHeight="1">
      <c r="A12" s="256" t="s">
        <v>17</v>
      </c>
      <c r="B12" s="35"/>
      <c r="C12" s="232"/>
      <c r="D12" s="257"/>
      <c r="E12" s="238"/>
      <c r="F12" s="574"/>
    </row>
    <row r="13" spans="1:6" ht="12.75" customHeight="1">
      <c r="A13" s="256" t="s">
        <v>18</v>
      </c>
      <c r="B13" s="35"/>
      <c r="C13" s="232"/>
      <c r="D13" s="257"/>
      <c r="E13" s="238"/>
      <c r="F13" s="574"/>
    </row>
    <row r="14" spans="1:6" ht="12.75" customHeight="1">
      <c r="A14" s="256" t="s">
        <v>19</v>
      </c>
      <c r="B14" s="35"/>
      <c r="C14" s="233"/>
      <c r="D14" s="257"/>
      <c r="E14" s="238"/>
      <c r="F14" s="574"/>
    </row>
    <row r="15" spans="1:6" ht="12.75">
      <c r="A15" s="256" t="s">
        <v>20</v>
      </c>
      <c r="B15" s="35"/>
      <c r="C15" s="233"/>
      <c r="D15" s="257"/>
      <c r="E15" s="238"/>
      <c r="F15" s="574"/>
    </row>
    <row r="16" spans="1:6" ht="12.75" customHeight="1" thickBot="1">
      <c r="A16" s="306" t="s">
        <v>21</v>
      </c>
      <c r="B16" s="332"/>
      <c r="C16" s="307"/>
      <c r="D16" s="35"/>
      <c r="E16" s="283"/>
      <c r="F16" s="574"/>
    </row>
    <row r="17" spans="1:6" ht="15.75" customHeight="1" thickBot="1">
      <c r="A17" s="258" t="s">
        <v>22</v>
      </c>
      <c r="B17" s="104" t="s">
        <v>211</v>
      </c>
      <c r="C17" s="235">
        <f>+C6+C8+C9+C11+C12+C13+C14+C15+C16</f>
        <v>0</v>
      </c>
      <c r="D17" s="104" t="s">
        <v>212</v>
      </c>
      <c r="E17" s="240">
        <f>+E6+E8+E10+E11+E12+E13+E14+E15+E16</f>
        <v>0</v>
      </c>
      <c r="F17" s="574"/>
    </row>
    <row r="18" spans="1:6" ht="12.75" customHeight="1">
      <c r="A18" s="254" t="s">
        <v>23</v>
      </c>
      <c r="B18" s="268" t="s">
        <v>164</v>
      </c>
      <c r="C18" s="275">
        <f>+C19+C20+C21+C22+C23</f>
        <v>0</v>
      </c>
      <c r="D18" s="261" t="s">
        <v>128</v>
      </c>
      <c r="E18" s="64"/>
      <c r="F18" s="574"/>
    </row>
    <row r="19" spans="1:6" ht="12.75" customHeight="1">
      <c r="A19" s="256" t="s">
        <v>24</v>
      </c>
      <c r="B19" s="269" t="s">
        <v>153</v>
      </c>
      <c r="C19" s="65"/>
      <c r="D19" s="261" t="s">
        <v>131</v>
      </c>
      <c r="E19" s="66"/>
      <c r="F19" s="574"/>
    </row>
    <row r="20" spans="1:6" ht="12.75" customHeight="1">
      <c r="A20" s="254" t="s">
        <v>25</v>
      </c>
      <c r="B20" s="269" t="s">
        <v>154</v>
      </c>
      <c r="C20" s="65"/>
      <c r="D20" s="261" t="s">
        <v>117</v>
      </c>
      <c r="E20" s="66"/>
      <c r="F20" s="574"/>
    </row>
    <row r="21" spans="1:6" ht="12.75" customHeight="1">
      <c r="A21" s="256" t="s">
        <v>26</v>
      </c>
      <c r="B21" s="269" t="s">
        <v>155</v>
      </c>
      <c r="C21" s="65"/>
      <c r="D21" s="261" t="s">
        <v>118</v>
      </c>
      <c r="E21" s="66"/>
      <c r="F21" s="574"/>
    </row>
    <row r="22" spans="1:6" ht="12.75" customHeight="1">
      <c r="A22" s="254" t="s">
        <v>27</v>
      </c>
      <c r="B22" s="269" t="s">
        <v>156</v>
      </c>
      <c r="C22" s="65"/>
      <c r="D22" s="260" t="s">
        <v>152</v>
      </c>
      <c r="E22" s="66"/>
      <c r="F22" s="574"/>
    </row>
    <row r="23" spans="1:6" ht="12.75" customHeight="1">
      <c r="A23" s="256" t="s">
        <v>28</v>
      </c>
      <c r="B23" s="270" t="s">
        <v>157</v>
      </c>
      <c r="C23" s="65"/>
      <c r="D23" s="261" t="s">
        <v>132</v>
      </c>
      <c r="E23" s="66"/>
      <c r="F23" s="574"/>
    </row>
    <row r="24" spans="1:6" ht="12.75" customHeight="1">
      <c r="A24" s="254" t="s">
        <v>29</v>
      </c>
      <c r="B24" s="271" t="s">
        <v>158</v>
      </c>
      <c r="C24" s="263">
        <f>+C25+C26+C27+C28+C29</f>
        <v>0</v>
      </c>
      <c r="D24" s="272" t="s">
        <v>130</v>
      </c>
      <c r="E24" s="66"/>
      <c r="F24" s="574"/>
    </row>
    <row r="25" spans="1:6" ht="12.75" customHeight="1">
      <c r="A25" s="256" t="s">
        <v>30</v>
      </c>
      <c r="B25" s="270" t="s">
        <v>159</v>
      </c>
      <c r="C25" s="65"/>
      <c r="D25" s="272" t="s">
        <v>207</v>
      </c>
      <c r="E25" s="66"/>
      <c r="F25" s="574"/>
    </row>
    <row r="26" spans="1:6" ht="12.75" customHeight="1">
      <c r="A26" s="254" t="s">
        <v>31</v>
      </c>
      <c r="B26" s="270" t="s">
        <v>160</v>
      </c>
      <c r="C26" s="65"/>
      <c r="D26" s="267"/>
      <c r="E26" s="66"/>
      <c r="F26" s="574"/>
    </row>
    <row r="27" spans="1:6" ht="12.75" customHeight="1">
      <c r="A27" s="256" t="s">
        <v>32</v>
      </c>
      <c r="B27" s="269" t="s">
        <v>161</v>
      </c>
      <c r="C27" s="65"/>
      <c r="D27" s="102"/>
      <c r="E27" s="66"/>
      <c r="F27" s="574"/>
    </row>
    <row r="28" spans="1:6" ht="12.75" customHeight="1">
      <c r="A28" s="254" t="s">
        <v>33</v>
      </c>
      <c r="B28" s="273" t="s">
        <v>162</v>
      </c>
      <c r="C28" s="65"/>
      <c r="D28" s="35"/>
      <c r="E28" s="66"/>
      <c r="F28" s="574"/>
    </row>
    <row r="29" spans="1:6" ht="12.75" customHeight="1" thickBot="1">
      <c r="A29" s="256" t="s">
        <v>34</v>
      </c>
      <c r="B29" s="274" t="s">
        <v>163</v>
      </c>
      <c r="C29" s="65"/>
      <c r="D29" s="102"/>
      <c r="E29" s="66"/>
      <c r="F29" s="574"/>
    </row>
    <row r="30" spans="1:6" ht="21.75" customHeight="1" thickBot="1">
      <c r="A30" s="258" t="s">
        <v>35</v>
      </c>
      <c r="B30" s="104" t="s">
        <v>204</v>
      </c>
      <c r="C30" s="235">
        <f>+C18+C24</f>
        <v>0</v>
      </c>
      <c r="D30" s="104" t="s">
        <v>208</v>
      </c>
      <c r="E30" s="240">
        <f>SUM(E18:E29)</f>
        <v>0</v>
      </c>
      <c r="F30" s="574"/>
    </row>
    <row r="31" spans="1:6" ht="13.5" thickBot="1">
      <c r="A31" s="258" t="s">
        <v>36</v>
      </c>
      <c r="B31" s="264" t="s">
        <v>209</v>
      </c>
      <c r="C31" s="265">
        <f>+C17+C30</f>
        <v>0</v>
      </c>
      <c r="D31" s="264" t="s">
        <v>210</v>
      </c>
      <c r="E31" s="265">
        <f>+E17+E30</f>
        <v>0</v>
      </c>
      <c r="F31" s="574"/>
    </row>
    <row r="32" spans="1:6" ht="13.5" thickBot="1">
      <c r="A32" s="258" t="s">
        <v>37</v>
      </c>
      <c r="B32" s="264" t="s">
        <v>119</v>
      </c>
      <c r="C32" s="265" t="str">
        <f>IF(C17-E17&lt;0,E17-C17,"-")</f>
        <v>-</v>
      </c>
      <c r="D32" s="264" t="s">
        <v>120</v>
      </c>
      <c r="E32" s="265" t="str">
        <f>IF(C17-E17&gt;0,C17-E17,"-")</f>
        <v>-</v>
      </c>
      <c r="F32" s="574"/>
    </row>
    <row r="33" spans="1:6" ht="13.5" thickBot="1">
      <c r="A33" s="258" t="s">
        <v>38</v>
      </c>
      <c r="B33" s="264" t="s">
        <v>299</v>
      </c>
      <c r="C33" s="265" t="str">
        <f>IF(C31-E31&lt;0,E31-C31,"-")</f>
        <v>-</v>
      </c>
      <c r="D33" s="264" t="s">
        <v>300</v>
      </c>
      <c r="E33" s="265" t="str">
        <f>IF(C31-E31&gt;0,C31-E31,"-")</f>
        <v>-</v>
      </c>
      <c r="F33" s="574"/>
    </row>
  </sheetData>
  <sheetProtection/>
  <mergeCells count="2">
    <mergeCell ref="A3:A4"/>
    <mergeCell ref="F1:F33"/>
  </mergeCells>
  <printOptions horizontalCentered="1"/>
  <pageMargins left="0.7874015748031497" right="0.7874015748031497" top="0.4724409448818898" bottom="0.7874015748031497" header="0.4724409448818898" footer="0.7874015748031497"/>
  <pageSetup horizontalDpi="600" verticalDpi="600" orientation="landscape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F22"/>
  <sheetViews>
    <sheetView workbookViewId="0" topLeftCell="A4">
      <selection activeCell="B26" sqref="B26"/>
    </sheetView>
  </sheetViews>
  <sheetFormatPr defaultColWidth="9.00390625" defaultRowHeight="12.75"/>
  <cols>
    <col min="1" max="1" width="47.125" style="33" customWidth="1"/>
    <col min="2" max="2" width="15.625" style="32" customWidth="1"/>
    <col min="3" max="3" width="16.375" style="32" customWidth="1"/>
    <col min="4" max="4" width="18.00390625" style="32" customWidth="1"/>
    <col min="5" max="5" width="16.625" style="32" customWidth="1"/>
    <col min="6" max="6" width="18.875" style="44" customWidth="1"/>
    <col min="7" max="7" width="12.875" style="32" customWidth="1"/>
    <col min="8" max="8" width="13.875" style="32" customWidth="1"/>
    <col min="9" max="16384" width="9.375" style="32" customWidth="1"/>
  </cols>
  <sheetData>
    <row r="1" spans="1:6" ht="25.5" customHeight="1">
      <c r="A1" s="479" t="s">
        <v>0</v>
      </c>
      <c r="B1" s="479"/>
      <c r="C1" s="479"/>
      <c r="D1" s="479"/>
      <c r="E1" s="479"/>
      <c r="F1" s="479"/>
    </row>
    <row r="2" spans="1:6" ht="22.5" customHeight="1" thickBot="1">
      <c r="A2" s="146"/>
      <c r="B2" s="44"/>
      <c r="C2" s="44"/>
      <c r="D2" s="44"/>
      <c r="E2" s="44"/>
      <c r="F2" s="39" t="s">
        <v>396</v>
      </c>
    </row>
    <row r="3" spans="1:6" s="34" customFormat="1" ht="44.25" customHeight="1" thickBot="1">
      <c r="A3" s="147" t="s">
        <v>54</v>
      </c>
      <c r="B3" s="148" t="s">
        <v>55</v>
      </c>
      <c r="C3" s="148" t="s">
        <v>56</v>
      </c>
      <c r="D3" s="148" t="s">
        <v>465</v>
      </c>
      <c r="E3" s="148" t="s">
        <v>456</v>
      </c>
      <c r="F3" s="40" t="s">
        <v>466</v>
      </c>
    </row>
    <row r="4" spans="1:6" s="44" customFormat="1" ht="12" customHeight="1" thickBot="1">
      <c r="A4" s="41">
        <v>1</v>
      </c>
      <c r="B4" s="42">
        <v>2</v>
      </c>
      <c r="C4" s="42">
        <v>3</v>
      </c>
      <c r="D4" s="42">
        <v>4</v>
      </c>
      <c r="E4" s="42">
        <v>5</v>
      </c>
      <c r="F4" s="43" t="s">
        <v>73</v>
      </c>
    </row>
    <row r="5" spans="1:6" ht="16.5" customHeight="1">
      <c r="A5" s="501" t="s">
        <v>445</v>
      </c>
      <c r="B5" s="23"/>
      <c r="C5" s="362"/>
      <c r="D5" s="23"/>
      <c r="E5" s="23"/>
      <c r="F5" s="45"/>
    </row>
    <row r="6" spans="1:6" ht="25.5" customHeight="1">
      <c r="A6" s="514" t="s">
        <v>446</v>
      </c>
      <c r="B6" s="500"/>
      <c r="C6" s="362"/>
      <c r="D6" s="24"/>
      <c r="E6" s="500"/>
      <c r="F6" s="47"/>
    </row>
    <row r="7" spans="1:6" ht="16.5" customHeight="1">
      <c r="A7" s="514" t="s">
        <v>447</v>
      </c>
      <c r="B7" s="500"/>
      <c r="C7" s="362"/>
      <c r="D7" s="24"/>
      <c r="E7" s="500"/>
      <c r="F7" s="47"/>
    </row>
    <row r="8" spans="1:6" ht="39" customHeight="1">
      <c r="A8" s="514" t="s">
        <v>454</v>
      </c>
      <c r="B8" s="500"/>
      <c r="C8" s="362"/>
      <c r="D8" s="24"/>
      <c r="E8" s="500"/>
      <c r="F8" s="47"/>
    </row>
    <row r="9" spans="1:6" ht="16.5" customHeight="1">
      <c r="A9" s="514" t="s">
        <v>452</v>
      </c>
      <c r="B9" s="500"/>
      <c r="C9" s="362"/>
      <c r="D9" s="24"/>
      <c r="E9" s="500"/>
      <c r="F9" s="47"/>
    </row>
    <row r="10" spans="1:6" ht="16.5" customHeight="1">
      <c r="A10" s="514" t="s">
        <v>453</v>
      </c>
      <c r="B10" s="500"/>
      <c r="C10" s="362"/>
      <c r="D10" s="24"/>
      <c r="E10" s="500"/>
      <c r="F10" s="47"/>
    </row>
    <row r="11" spans="1:6" ht="25.5" customHeight="1">
      <c r="A11" s="502"/>
      <c r="B11" s="500"/>
      <c r="C11" s="362"/>
      <c r="D11" s="24"/>
      <c r="E11" s="500"/>
      <c r="F11" s="47"/>
    </row>
    <row r="12" spans="1:6" s="48" customFormat="1" ht="33.75" customHeight="1" thickBot="1">
      <c r="A12" s="485" t="s">
        <v>53</v>
      </c>
      <c r="B12" s="490">
        <f>SUM(B5:B11)</f>
        <v>0</v>
      </c>
      <c r="C12" s="482"/>
      <c r="D12" s="483"/>
      <c r="E12" s="490">
        <f>SUM(E5:E11)</f>
        <v>0</v>
      </c>
      <c r="F12" s="484"/>
    </row>
    <row r="14" spans="1:6" ht="27" customHeight="1">
      <c r="A14" s="479"/>
      <c r="B14" s="479"/>
      <c r="C14" s="479"/>
      <c r="D14" s="479"/>
      <c r="E14" s="479"/>
      <c r="F14" s="479"/>
    </row>
    <row r="15" spans="1:6" ht="14.25" thickBot="1">
      <c r="A15" s="146" t="s">
        <v>1</v>
      </c>
      <c r="B15" s="44"/>
      <c r="C15" s="44"/>
      <c r="D15" s="44"/>
      <c r="E15" s="44"/>
      <c r="F15" s="39"/>
    </row>
    <row r="16" spans="1:6" ht="42.75" customHeight="1" thickBot="1">
      <c r="A16" s="147"/>
      <c r="B16" s="148"/>
      <c r="C16" s="148"/>
      <c r="D16" s="148"/>
      <c r="E16" s="148"/>
      <c r="F16" s="40" t="s">
        <v>396</v>
      </c>
    </row>
    <row r="17" spans="1:6" ht="32.25" thickBot="1">
      <c r="A17" s="41" t="s">
        <v>57</v>
      </c>
      <c r="B17" s="42" t="s">
        <v>55</v>
      </c>
      <c r="C17" s="42" t="s">
        <v>56</v>
      </c>
      <c r="D17" s="148" t="s">
        <v>465</v>
      </c>
      <c r="E17" s="148" t="s">
        <v>456</v>
      </c>
      <c r="F17" s="40" t="s">
        <v>466</v>
      </c>
    </row>
    <row r="18" spans="1:6" ht="16.5" customHeight="1" thickBot="1">
      <c r="A18" s="41">
        <v>1</v>
      </c>
      <c r="B18" s="42">
        <v>2</v>
      </c>
      <c r="C18" s="42">
        <v>3</v>
      </c>
      <c r="D18" s="42">
        <v>4</v>
      </c>
      <c r="E18" s="42">
        <v>5</v>
      </c>
      <c r="F18" s="43" t="s">
        <v>73</v>
      </c>
    </row>
    <row r="19" spans="1:6" ht="16.5" customHeight="1">
      <c r="A19" s="486"/>
      <c r="B19" s="487"/>
      <c r="C19" s="488"/>
      <c r="D19" s="487"/>
      <c r="E19" s="487"/>
      <c r="F19" s="489"/>
    </row>
    <row r="20" spans="1:6" ht="16.5" customHeight="1" thickBot="1">
      <c r="A20" s="486"/>
      <c r="B20" s="487"/>
      <c r="C20" s="488"/>
      <c r="D20" s="487"/>
      <c r="E20" s="487"/>
      <c r="F20" s="489"/>
    </row>
    <row r="21" spans="1:6" ht="16.5" customHeight="1" thickBot="1">
      <c r="A21" s="149"/>
      <c r="B21" s="150"/>
      <c r="C21" s="99"/>
      <c r="D21" s="150"/>
      <c r="E21" s="150"/>
      <c r="F21" s="49"/>
    </row>
    <row r="22" ht="16.5" customHeight="1">
      <c r="A22" s="33" t="s">
        <v>53</v>
      </c>
    </row>
    <row r="23" ht="16.5" customHeight="1"/>
    <row r="24" ht="16.5" customHeight="1"/>
    <row r="25" ht="16.5" customHeight="1"/>
    <row r="26" ht="16.5" customHeight="1"/>
    <row r="27" ht="16.5" customHeight="1"/>
  </sheetData>
  <sheetProtection/>
  <printOptions horizontalCentered="1"/>
  <pageMargins left="0.7874015748031497" right="0.7874015748031497" top="1.02" bottom="0.984251968503937" header="0.7874015748031497" footer="0.7874015748031497"/>
  <pageSetup horizontalDpi="600" verticalDpi="600" orientation="landscape" paperSize="9" scale="63" r:id="rId1"/>
  <headerFooter alignWithMargins="0">
    <oddHeader>&amp;C3.sz.melléklet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G11"/>
  <sheetViews>
    <sheetView zoomScale="120" zoomScaleNormal="120" workbookViewId="0" topLeftCell="A1">
      <selection activeCell="D15" sqref="D15"/>
    </sheetView>
  </sheetViews>
  <sheetFormatPr defaultColWidth="9.00390625" defaultRowHeight="12.75"/>
  <cols>
    <col min="1" max="1" width="5.625" style="109" customWidth="1"/>
    <col min="2" max="2" width="35.625" style="109" customWidth="1"/>
    <col min="3" max="6" width="14.00390625" style="109" customWidth="1"/>
    <col min="7" max="16384" width="9.375" style="109" customWidth="1"/>
  </cols>
  <sheetData>
    <row r="1" spans="1:6" ht="33" customHeight="1">
      <c r="A1" s="578" t="s">
        <v>360</v>
      </c>
      <c r="B1" s="578"/>
      <c r="C1" s="578"/>
      <c r="D1" s="578"/>
      <c r="E1" s="578"/>
      <c r="F1" s="578"/>
    </row>
    <row r="2" spans="1:7" ht="15.75" customHeight="1" thickBot="1">
      <c r="A2" s="110"/>
      <c r="B2" s="110"/>
      <c r="C2" s="579"/>
      <c r="D2" s="579"/>
      <c r="E2" s="586" t="str">
        <f>'3.sz.mell.'!F2</f>
        <v>Ft-ban</v>
      </c>
      <c r="F2" s="586"/>
      <c r="G2" s="117"/>
    </row>
    <row r="3" spans="1:6" ht="63" customHeight="1">
      <c r="A3" s="582" t="s">
        <v>9</v>
      </c>
      <c r="B3" s="584" t="s">
        <v>134</v>
      </c>
      <c r="C3" s="584" t="s">
        <v>168</v>
      </c>
      <c r="D3" s="584"/>
      <c r="E3" s="584"/>
      <c r="F3" s="580" t="s">
        <v>165</v>
      </c>
    </row>
    <row r="4" spans="1:6" ht="15.75" thickBot="1">
      <c r="A4" s="583"/>
      <c r="B4" s="585"/>
      <c r="C4" s="112" t="str">
        <f>+CONCATENATE(LEFT('1.1.sz.mell.'!C3,4)+1,".")</f>
        <v>2024.</v>
      </c>
      <c r="D4" s="112" t="str">
        <f>+CONCATENATE(LEFT('1.1.sz.mell.'!C3,4)+2,".")</f>
        <v>2025.</v>
      </c>
      <c r="E4" s="112" t="str">
        <f>+CONCATENATE(LEFT('1.1.sz.mell.'!C3,4)+3,".")</f>
        <v>2026.</v>
      </c>
      <c r="F4" s="581"/>
    </row>
    <row r="5" spans="1:6" ht="15.75" thickBot="1">
      <c r="A5" s="114">
        <v>1</v>
      </c>
      <c r="B5" s="115">
        <v>2</v>
      </c>
      <c r="C5" s="115">
        <v>3</v>
      </c>
      <c r="D5" s="115">
        <v>4</v>
      </c>
      <c r="E5" s="115">
        <v>5</v>
      </c>
      <c r="F5" s="116">
        <v>6</v>
      </c>
    </row>
    <row r="6" spans="1:6" ht="15">
      <c r="A6" s="113" t="s">
        <v>11</v>
      </c>
      <c r="B6" s="124"/>
      <c r="C6" s="125"/>
      <c r="D6" s="125"/>
      <c r="E6" s="125"/>
      <c r="F6" s="120">
        <f>SUM(C6:E6)</f>
        <v>0</v>
      </c>
    </row>
    <row r="7" spans="1:6" ht="15">
      <c r="A7" s="111" t="s">
        <v>12</v>
      </c>
      <c r="B7" s="126"/>
      <c r="C7" s="127"/>
      <c r="D7" s="127"/>
      <c r="E7" s="127"/>
      <c r="F7" s="121">
        <f>SUM(C7:E7)</f>
        <v>0</v>
      </c>
    </row>
    <row r="8" spans="1:6" ht="15">
      <c r="A8" s="111" t="s">
        <v>13</v>
      </c>
      <c r="B8" s="126"/>
      <c r="C8" s="127"/>
      <c r="D8" s="127"/>
      <c r="E8" s="127"/>
      <c r="F8" s="121">
        <f>SUM(C8:E8)</f>
        <v>0</v>
      </c>
    </row>
    <row r="9" spans="1:6" ht="15">
      <c r="A9" s="111" t="s">
        <v>14</v>
      </c>
      <c r="B9" s="126"/>
      <c r="C9" s="127"/>
      <c r="D9" s="127"/>
      <c r="E9" s="127"/>
      <c r="F9" s="121">
        <f>SUM(C9:E9)</f>
        <v>0</v>
      </c>
    </row>
    <row r="10" spans="1:6" ht="15.75" thickBot="1">
      <c r="A10" s="118" t="s">
        <v>15</v>
      </c>
      <c r="B10" s="128"/>
      <c r="C10" s="129"/>
      <c r="D10" s="129"/>
      <c r="E10" s="129"/>
      <c r="F10" s="121">
        <f>SUM(C10:E10)</f>
        <v>0</v>
      </c>
    </row>
    <row r="11" spans="1:6" s="360" customFormat="1" ht="15" thickBot="1">
      <c r="A11" s="357" t="s">
        <v>16</v>
      </c>
      <c r="B11" s="119" t="s">
        <v>135</v>
      </c>
      <c r="C11" s="358">
        <f>SUM(C6:C10)</f>
        <v>0</v>
      </c>
      <c r="D11" s="358">
        <f>SUM(D6:D10)</f>
        <v>0</v>
      </c>
      <c r="E11" s="358">
        <f>SUM(E6:E10)</f>
        <v>0</v>
      </c>
      <c r="F11" s="359">
        <f>SUM(F6:F10)</f>
        <v>0</v>
      </c>
    </row>
  </sheetData>
  <sheetProtection/>
  <mergeCells count="7">
    <mergeCell ref="A1:F1"/>
    <mergeCell ref="C2:D2"/>
    <mergeCell ref="F3:F4"/>
    <mergeCell ref="A3:A4"/>
    <mergeCell ref="B3:B4"/>
    <mergeCell ref="C3:E3"/>
    <mergeCell ref="E2:F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4. melléklet a ...../2023. (....) társulási határozathoz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D11"/>
  <sheetViews>
    <sheetView zoomScale="120" zoomScaleNormal="120" workbookViewId="0" topLeftCell="A1">
      <selection activeCell="B12" sqref="B12"/>
    </sheetView>
  </sheetViews>
  <sheetFormatPr defaultColWidth="9.00390625" defaultRowHeight="12.75"/>
  <cols>
    <col min="1" max="1" width="5.625" style="109" customWidth="1"/>
    <col min="2" max="2" width="68.625" style="109" customWidth="1"/>
    <col min="3" max="3" width="19.50390625" style="109" customWidth="1"/>
    <col min="4" max="16384" width="9.375" style="109" customWidth="1"/>
  </cols>
  <sheetData>
    <row r="1" spans="1:3" ht="33" customHeight="1">
      <c r="A1" s="578" t="s">
        <v>361</v>
      </c>
      <c r="B1" s="578"/>
      <c r="C1" s="578"/>
    </row>
    <row r="2" spans="1:4" ht="15.75" customHeight="1" thickBot="1">
      <c r="A2" s="110"/>
      <c r="B2" s="110"/>
      <c r="C2" s="122" t="str">
        <f>'3.sz.mell.'!F2</f>
        <v>Ft-ban</v>
      </c>
      <c r="D2" s="117"/>
    </row>
    <row r="3" spans="1:3" ht="26.25" customHeight="1" thickBot="1">
      <c r="A3" s="130" t="s">
        <v>9</v>
      </c>
      <c r="B3" s="131" t="s">
        <v>133</v>
      </c>
      <c r="C3" s="132" t="str">
        <f>+'1.1.sz.mell.'!C3</f>
        <v>2023. évi előirányzat</v>
      </c>
    </row>
    <row r="4" spans="1:3" ht="15.75" thickBot="1">
      <c r="A4" s="133">
        <v>1</v>
      </c>
      <c r="B4" s="134">
        <v>2</v>
      </c>
      <c r="C4" s="135">
        <v>3</v>
      </c>
    </row>
    <row r="5" spans="1:3" ht="24.75">
      <c r="A5" s="136" t="s">
        <v>11</v>
      </c>
      <c r="B5" s="298" t="s">
        <v>256</v>
      </c>
      <c r="C5" s="276"/>
    </row>
    <row r="6" spans="1:3" ht="15">
      <c r="A6" s="137" t="s">
        <v>12</v>
      </c>
      <c r="B6" s="298" t="s">
        <v>257</v>
      </c>
      <c r="C6" s="277"/>
    </row>
    <row r="7" spans="1:3" ht="24.75">
      <c r="A7" s="137" t="s">
        <v>13</v>
      </c>
      <c r="B7" s="299" t="s">
        <v>167</v>
      </c>
      <c r="C7" s="277"/>
    </row>
    <row r="8" spans="1:3" ht="15">
      <c r="A8" s="138" t="s">
        <v>14</v>
      </c>
      <c r="B8" s="299" t="s">
        <v>166</v>
      </c>
      <c r="C8" s="278"/>
    </row>
    <row r="9" spans="1:3" ht="15.75" thickBot="1">
      <c r="A9" s="137" t="s">
        <v>15</v>
      </c>
      <c r="B9" s="383" t="s">
        <v>276</v>
      </c>
      <c r="C9" s="277"/>
    </row>
    <row r="10" spans="1:3" ht="15.75" thickBot="1">
      <c r="A10" s="587" t="s">
        <v>136</v>
      </c>
      <c r="B10" s="588"/>
      <c r="C10" s="139">
        <f>SUM(C5:C9)</f>
        <v>0</v>
      </c>
    </row>
    <row r="11" spans="1:3" ht="23.25" customHeight="1">
      <c r="A11" s="589" t="s">
        <v>144</v>
      </c>
      <c r="B11" s="589"/>
      <c r="C11" s="589"/>
    </row>
  </sheetData>
  <sheetProtection/>
  <mergeCells count="3">
    <mergeCell ref="A1:C1"/>
    <mergeCell ref="A10:B10"/>
    <mergeCell ref="A11:C11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5. melléklet a ...../2023. (....) társulási határozathoz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D8"/>
  <sheetViews>
    <sheetView zoomScale="120" zoomScaleNormal="120" workbookViewId="0" topLeftCell="A1">
      <selection activeCell="B14" sqref="B14"/>
    </sheetView>
  </sheetViews>
  <sheetFormatPr defaultColWidth="9.00390625" defaultRowHeight="12.75"/>
  <cols>
    <col min="1" max="1" width="5.625" style="109" customWidth="1"/>
    <col min="2" max="2" width="66.875" style="109" customWidth="1"/>
    <col min="3" max="3" width="27.00390625" style="109" customWidth="1"/>
    <col min="4" max="16384" width="9.375" style="109" customWidth="1"/>
  </cols>
  <sheetData>
    <row r="1" spans="1:3" ht="33" customHeight="1">
      <c r="A1" s="578" t="str">
        <f>+CONCATENATE("MOB Társulás ",LEFT('1.1.sz.mell.'!C3,4),".  évi adósságot keletkeztető fejlesztési céljai")</f>
        <v>MOB Társulás 2023.  évi adósságot keletkeztető fejlesztési céljai</v>
      </c>
      <c r="B1" s="578"/>
      <c r="C1" s="578"/>
    </row>
    <row r="2" spans="1:4" ht="15.75" customHeight="1" thickBot="1">
      <c r="A2" s="110"/>
      <c r="B2" s="110"/>
      <c r="C2" s="122" t="str">
        <f>'5. sz.mell.'!C2</f>
        <v>Ft-ban</v>
      </c>
      <c r="D2" s="117"/>
    </row>
    <row r="3" spans="1:3" ht="26.25" customHeight="1" thickBot="1">
      <c r="A3" s="130" t="s">
        <v>9</v>
      </c>
      <c r="B3" s="131" t="s">
        <v>137</v>
      </c>
      <c r="C3" s="132" t="s">
        <v>143</v>
      </c>
    </row>
    <row r="4" spans="1:3" ht="15.75" thickBot="1">
      <c r="A4" s="133">
        <v>1</v>
      </c>
      <c r="B4" s="134">
        <v>2</v>
      </c>
      <c r="C4" s="135">
        <v>3</v>
      </c>
    </row>
    <row r="5" spans="1:3" ht="15">
      <c r="A5" s="136" t="s">
        <v>11</v>
      </c>
      <c r="B5" s="143"/>
      <c r="C5" s="140"/>
    </row>
    <row r="6" spans="1:3" ht="15">
      <c r="A6" s="137" t="s">
        <v>12</v>
      </c>
      <c r="B6" s="144"/>
      <c r="C6" s="141"/>
    </row>
    <row r="7" spans="1:3" ht="15.75" thickBot="1">
      <c r="A7" s="138" t="s">
        <v>13</v>
      </c>
      <c r="B7" s="145"/>
      <c r="C7" s="142"/>
    </row>
    <row r="8" spans="1:3" s="360" customFormat="1" ht="17.25" customHeight="1" thickBot="1">
      <c r="A8" s="361" t="s">
        <v>14</v>
      </c>
      <c r="B8" s="105" t="s">
        <v>138</v>
      </c>
      <c r="C8" s="139">
        <f>SUM(C5:C7)</f>
        <v>0</v>
      </c>
    </row>
  </sheetData>
  <sheetProtection/>
  <mergeCells count="1">
    <mergeCell ref="A1:C1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6. melléklet a ...../2023. (....) társulási határozathoz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H52"/>
  <sheetViews>
    <sheetView workbookViewId="0" topLeftCell="A1">
      <selection activeCell="D14" sqref="D14"/>
    </sheetView>
  </sheetViews>
  <sheetFormatPr defaultColWidth="9.00390625" defaultRowHeight="12.75"/>
  <cols>
    <col min="1" max="1" width="38.625" style="36" customWidth="1"/>
    <col min="2" max="5" width="13.875" style="36" customWidth="1"/>
    <col min="6" max="16384" width="9.375" style="36" customWidth="1"/>
  </cols>
  <sheetData>
    <row r="1" spans="1:5" ht="12.75">
      <c r="A1" s="155"/>
      <c r="B1" s="155"/>
      <c r="C1" s="155"/>
      <c r="D1" s="155"/>
      <c r="E1" s="155"/>
    </row>
    <row r="2" spans="1:5" ht="15.75">
      <c r="A2" s="156" t="s">
        <v>103</v>
      </c>
      <c r="B2" s="611"/>
      <c r="C2" s="611"/>
      <c r="D2" s="611"/>
      <c r="E2" s="611"/>
    </row>
    <row r="3" spans="1:5" ht="14.25" thickBot="1">
      <c r="A3" s="155"/>
      <c r="B3" s="155"/>
      <c r="C3" s="155"/>
      <c r="D3" s="612" t="str">
        <f>'6.sz.mell.'!C2</f>
        <v>Ft-ban</v>
      </c>
      <c r="E3" s="612"/>
    </row>
    <row r="4" spans="1:5" ht="15" customHeight="1" thickBot="1">
      <c r="A4" s="157" t="s">
        <v>96</v>
      </c>
      <c r="B4" s="158" t="str">
        <f>+CONCATENATE(LEFT('1.1.sz.mell.'!C3,4),".")</f>
        <v>2023.</v>
      </c>
      <c r="C4" s="158" t="str">
        <f>+CONCATENATE(LEFT('1.1.sz.mell.'!C3,4)+1,".")</f>
        <v>2024.</v>
      </c>
      <c r="D4" s="158" t="str">
        <f>+CONCATENATE(C4," után")</f>
        <v>2024. után</v>
      </c>
      <c r="E4" s="159" t="s">
        <v>43</v>
      </c>
    </row>
    <row r="5" spans="1:5" ht="12.75">
      <c r="A5" s="160" t="s">
        <v>97</v>
      </c>
      <c r="B5" s="68"/>
      <c r="C5" s="68"/>
      <c r="D5" s="68"/>
      <c r="E5" s="161">
        <f aca="true" t="shared" si="0" ref="E5:E11">SUM(B5:D5)</f>
        <v>0</v>
      </c>
    </row>
    <row r="6" spans="1:5" ht="12.75">
      <c r="A6" s="162" t="s">
        <v>110</v>
      </c>
      <c r="B6" s="69"/>
      <c r="C6" s="69"/>
      <c r="D6" s="69"/>
      <c r="E6" s="163">
        <f t="shared" si="0"/>
        <v>0</v>
      </c>
    </row>
    <row r="7" spans="1:5" ht="12.75">
      <c r="A7" s="164" t="s">
        <v>98</v>
      </c>
      <c r="B7" s="70"/>
      <c r="C7" s="70"/>
      <c r="D7" s="70"/>
      <c r="E7" s="165">
        <f t="shared" si="0"/>
        <v>0</v>
      </c>
    </row>
    <row r="8" spans="1:5" ht="12.75">
      <c r="A8" s="164" t="s">
        <v>112</v>
      </c>
      <c r="B8" s="70"/>
      <c r="C8" s="70"/>
      <c r="D8" s="70"/>
      <c r="E8" s="165">
        <f t="shared" si="0"/>
        <v>0</v>
      </c>
    </row>
    <row r="9" spans="1:5" ht="12.75">
      <c r="A9" s="164" t="s">
        <v>99</v>
      </c>
      <c r="B9" s="70"/>
      <c r="C9" s="70"/>
      <c r="D9" s="70"/>
      <c r="E9" s="165">
        <f t="shared" si="0"/>
        <v>0</v>
      </c>
    </row>
    <row r="10" spans="1:5" ht="12.75">
      <c r="A10" s="164" t="s">
        <v>100</v>
      </c>
      <c r="B10" s="70"/>
      <c r="C10" s="70"/>
      <c r="D10" s="70"/>
      <c r="E10" s="165">
        <f t="shared" si="0"/>
        <v>0</v>
      </c>
    </row>
    <row r="11" spans="1:5" ht="13.5" thickBot="1">
      <c r="A11" s="71"/>
      <c r="B11" s="72"/>
      <c r="C11" s="72"/>
      <c r="D11" s="72"/>
      <c r="E11" s="165">
        <f t="shared" si="0"/>
        <v>0</v>
      </c>
    </row>
    <row r="12" spans="1:5" ht="13.5" thickBot="1">
      <c r="A12" s="166" t="s">
        <v>102</v>
      </c>
      <c r="B12" s="167">
        <f>B5+SUM(B7:B11)</f>
        <v>0</v>
      </c>
      <c r="C12" s="167">
        <f>C5+SUM(C7:C11)</f>
        <v>0</v>
      </c>
      <c r="D12" s="167">
        <f>D5+SUM(D7:D11)</f>
        <v>0</v>
      </c>
      <c r="E12" s="168">
        <f>E5+SUM(E7:E11)</f>
        <v>0</v>
      </c>
    </row>
    <row r="13" spans="1:5" ht="13.5" thickBot="1">
      <c r="A13" s="38"/>
      <c r="B13" s="38"/>
      <c r="C13" s="38"/>
      <c r="D13" s="38"/>
      <c r="E13" s="38"/>
    </row>
    <row r="14" spans="1:5" ht="15" customHeight="1" thickBot="1">
      <c r="A14" s="157" t="s">
        <v>101</v>
      </c>
      <c r="B14" s="158" t="str">
        <f>+B4</f>
        <v>2023.</v>
      </c>
      <c r="C14" s="158" t="str">
        <f>+C4</f>
        <v>2024.</v>
      </c>
      <c r="D14" s="158" t="str">
        <f>+D4</f>
        <v>2024. után</v>
      </c>
      <c r="E14" s="159" t="s">
        <v>43</v>
      </c>
    </row>
    <row r="15" spans="1:5" ht="12.75">
      <c r="A15" s="160" t="s">
        <v>106</v>
      </c>
      <c r="B15" s="68"/>
      <c r="C15" s="68"/>
      <c r="D15" s="68"/>
      <c r="E15" s="161">
        <f aca="true" t="shared" si="1" ref="E15:E21">SUM(B15:D15)</f>
        <v>0</v>
      </c>
    </row>
    <row r="16" spans="1:5" ht="12.75">
      <c r="A16" s="169" t="s">
        <v>107</v>
      </c>
      <c r="B16" s="70"/>
      <c r="C16" s="70"/>
      <c r="D16" s="70"/>
      <c r="E16" s="165">
        <f t="shared" si="1"/>
        <v>0</v>
      </c>
    </row>
    <row r="17" spans="1:5" ht="12.75">
      <c r="A17" s="164" t="s">
        <v>108</v>
      </c>
      <c r="B17" s="70"/>
      <c r="C17" s="70"/>
      <c r="D17" s="70"/>
      <c r="E17" s="165">
        <f t="shared" si="1"/>
        <v>0</v>
      </c>
    </row>
    <row r="18" spans="1:5" ht="12.75">
      <c r="A18" s="164" t="s">
        <v>109</v>
      </c>
      <c r="B18" s="70"/>
      <c r="C18" s="70"/>
      <c r="D18" s="70"/>
      <c r="E18" s="165">
        <f t="shared" si="1"/>
        <v>0</v>
      </c>
    </row>
    <row r="19" spans="1:5" ht="12.75">
      <c r="A19" s="73"/>
      <c r="B19" s="70"/>
      <c r="C19" s="70"/>
      <c r="D19" s="70"/>
      <c r="E19" s="165">
        <f t="shared" si="1"/>
        <v>0</v>
      </c>
    </row>
    <row r="20" spans="1:5" ht="12.75">
      <c r="A20" s="73"/>
      <c r="B20" s="70"/>
      <c r="C20" s="70"/>
      <c r="D20" s="70"/>
      <c r="E20" s="165">
        <f t="shared" si="1"/>
        <v>0</v>
      </c>
    </row>
    <row r="21" spans="1:5" ht="13.5" thickBot="1">
      <c r="A21" s="71"/>
      <c r="B21" s="72"/>
      <c r="C21" s="72"/>
      <c r="D21" s="72"/>
      <c r="E21" s="165">
        <f t="shared" si="1"/>
        <v>0</v>
      </c>
    </row>
    <row r="22" spans="1:5" ht="13.5" thickBot="1">
      <c r="A22" s="166" t="s">
        <v>44</v>
      </c>
      <c r="B22" s="167">
        <f>SUM(B15:B21)</f>
        <v>0</v>
      </c>
      <c r="C22" s="167">
        <f>SUM(C15:C21)</f>
        <v>0</v>
      </c>
      <c r="D22" s="167">
        <f>SUM(D15:D21)</f>
        <v>0</v>
      </c>
      <c r="E22" s="168">
        <f>SUM(E15:E21)</f>
        <v>0</v>
      </c>
    </row>
    <row r="23" spans="1:5" ht="12.75">
      <c r="A23" s="155"/>
      <c r="B23" s="155"/>
      <c r="C23" s="155"/>
      <c r="D23" s="155"/>
      <c r="E23" s="155"/>
    </row>
    <row r="24" spans="1:5" ht="12.75">
      <c r="A24" s="155"/>
      <c r="B24" s="155"/>
      <c r="C24" s="155"/>
      <c r="D24" s="155"/>
      <c r="E24" s="155"/>
    </row>
    <row r="25" spans="1:5" ht="15.75">
      <c r="A25" s="156" t="s">
        <v>103</v>
      </c>
      <c r="B25" s="611"/>
      <c r="C25" s="611"/>
      <c r="D25" s="611"/>
      <c r="E25" s="611"/>
    </row>
    <row r="26" spans="1:5" ht="14.25" thickBot="1">
      <c r="A26" s="155"/>
      <c r="B26" s="155"/>
      <c r="C26" s="155"/>
      <c r="D26" s="612" t="str">
        <f>D3</f>
        <v>Ft-ban</v>
      </c>
      <c r="E26" s="612"/>
    </row>
    <row r="27" spans="1:5" ht="13.5" thickBot="1">
      <c r="A27" s="157" t="s">
        <v>96</v>
      </c>
      <c r="B27" s="158" t="str">
        <f>+B14</f>
        <v>2023.</v>
      </c>
      <c r="C27" s="158" t="str">
        <f>+C14</f>
        <v>2024.</v>
      </c>
      <c r="D27" s="158" t="str">
        <f>+D14</f>
        <v>2024. után</v>
      </c>
      <c r="E27" s="159" t="s">
        <v>43</v>
      </c>
    </row>
    <row r="28" spans="1:5" ht="12.75">
      <c r="A28" s="160" t="s">
        <v>97</v>
      </c>
      <c r="B28" s="68"/>
      <c r="C28" s="68"/>
      <c r="D28" s="68"/>
      <c r="E28" s="161">
        <f aca="true" t="shared" si="2" ref="E28:E34">SUM(B28:D28)</f>
        <v>0</v>
      </c>
    </row>
    <row r="29" spans="1:5" ht="12.75">
      <c r="A29" s="162" t="s">
        <v>110</v>
      </c>
      <c r="B29" s="69"/>
      <c r="C29" s="69"/>
      <c r="D29" s="69"/>
      <c r="E29" s="163">
        <f t="shared" si="2"/>
        <v>0</v>
      </c>
    </row>
    <row r="30" spans="1:5" ht="12.75">
      <c r="A30" s="164" t="s">
        <v>98</v>
      </c>
      <c r="B30" s="70"/>
      <c r="C30" s="70"/>
      <c r="D30" s="70"/>
      <c r="E30" s="165">
        <f t="shared" si="2"/>
        <v>0</v>
      </c>
    </row>
    <row r="31" spans="1:5" ht="12.75">
      <c r="A31" s="164" t="s">
        <v>112</v>
      </c>
      <c r="B31" s="70"/>
      <c r="C31" s="70"/>
      <c r="D31" s="70"/>
      <c r="E31" s="165">
        <f t="shared" si="2"/>
        <v>0</v>
      </c>
    </row>
    <row r="32" spans="1:5" ht="12.75">
      <c r="A32" s="164" t="s">
        <v>99</v>
      </c>
      <c r="B32" s="70"/>
      <c r="C32" s="70"/>
      <c r="D32" s="70"/>
      <c r="E32" s="165">
        <f t="shared" si="2"/>
        <v>0</v>
      </c>
    </row>
    <row r="33" spans="1:5" ht="12.75">
      <c r="A33" s="164" t="s">
        <v>100</v>
      </c>
      <c r="B33" s="70"/>
      <c r="C33" s="70"/>
      <c r="D33" s="70"/>
      <c r="E33" s="165">
        <f t="shared" si="2"/>
        <v>0</v>
      </c>
    </row>
    <row r="34" spans="1:5" ht="13.5" thickBot="1">
      <c r="A34" s="71"/>
      <c r="B34" s="72"/>
      <c r="C34" s="72"/>
      <c r="D34" s="72"/>
      <c r="E34" s="165">
        <f t="shared" si="2"/>
        <v>0</v>
      </c>
    </row>
    <row r="35" spans="1:5" ht="13.5" thickBot="1">
      <c r="A35" s="166" t="s">
        <v>102</v>
      </c>
      <c r="B35" s="167">
        <f>B28+SUM(B30:B34)</f>
        <v>0</v>
      </c>
      <c r="C35" s="167">
        <f>C28+SUM(C30:C34)</f>
        <v>0</v>
      </c>
      <c r="D35" s="167">
        <f>D28+SUM(D30:D34)</f>
        <v>0</v>
      </c>
      <c r="E35" s="168">
        <f>E28+SUM(E30:E34)</f>
        <v>0</v>
      </c>
    </row>
    <row r="36" spans="1:5" ht="13.5" thickBot="1">
      <c r="A36" s="38"/>
      <c r="B36" s="38"/>
      <c r="C36" s="38"/>
      <c r="D36" s="38"/>
      <c r="E36" s="38"/>
    </row>
    <row r="37" spans="1:5" ht="13.5" thickBot="1">
      <c r="A37" s="157" t="s">
        <v>101</v>
      </c>
      <c r="B37" s="158" t="str">
        <f>+B27</f>
        <v>2023.</v>
      </c>
      <c r="C37" s="158" t="str">
        <f>+C27</f>
        <v>2024.</v>
      </c>
      <c r="D37" s="158" t="str">
        <f>+D27</f>
        <v>2024. után</v>
      </c>
      <c r="E37" s="159" t="s">
        <v>43</v>
      </c>
    </row>
    <row r="38" spans="1:5" ht="12.75">
      <c r="A38" s="160" t="s">
        <v>106</v>
      </c>
      <c r="B38" s="68"/>
      <c r="C38" s="68"/>
      <c r="D38" s="68"/>
      <c r="E38" s="161">
        <f aca="true" t="shared" si="3" ref="E38:E44">SUM(B38:D38)</f>
        <v>0</v>
      </c>
    </row>
    <row r="39" spans="1:5" ht="12.75">
      <c r="A39" s="169" t="s">
        <v>107</v>
      </c>
      <c r="B39" s="70"/>
      <c r="C39" s="70"/>
      <c r="D39" s="70"/>
      <c r="E39" s="165">
        <f t="shared" si="3"/>
        <v>0</v>
      </c>
    </row>
    <row r="40" spans="1:5" ht="12.75">
      <c r="A40" s="164" t="s">
        <v>108</v>
      </c>
      <c r="B40" s="70"/>
      <c r="C40" s="70"/>
      <c r="D40" s="70"/>
      <c r="E40" s="165">
        <f t="shared" si="3"/>
        <v>0</v>
      </c>
    </row>
    <row r="41" spans="1:5" ht="12.75">
      <c r="A41" s="164" t="s">
        <v>109</v>
      </c>
      <c r="B41" s="70"/>
      <c r="C41" s="70"/>
      <c r="D41" s="70"/>
      <c r="E41" s="165">
        <f t="shared" si="3"/>
        <v>0</v>
      </c>
    </row>
    <row r="42" spans="1:5" ht="12.75">
      <c r="A42" s="73"/>
      <c r="B42" s="70"/>
      <c r="C42" s="70"/>
      <c r="D42" s="70"/>
      <c r="E42" s="165">
        <f t="shared" si="3"/>
        <v>0</v>
      </c>
    </row>
    <row r="43" spans="1:5" ht="12.75">
      <c r="A43" s="73"/>
      <c r="B43" s="70"/>
      <c r="C43" s="70"/>
      <c r="D43" s="70"/>
      <c r="E43" s="165">
        <f t="shared" si="3"/>
        <v>0</v>
      </c>
    </row>
    <row r="44" spans="1:5" ht="13.5" thickBot="1">
      <c r="A44" s="71"/>
      <c r="B44" s="72"/>
      <c r="C44" s="72"/>
      <c r="D44" s="72"/>
      <c r="E44" s="165">
        <f t="shared" si="3"/>
        <v>0</v>
      </c>
    </row>
    <row r="45" spans="1:5" ht="13.5" thickBot="1">
      <c r="A45" s="166" t="s">
        <v>44</v>
      </c>
      <c r="B45" s="167">
        <f>SUM(B38:B44)</f>
        <v>0</v>
      </c>
      <c r="C45" s="167">
        <f>SUM(C38:C44)</f>
        <v>0</v>
      </c>
      <c r="D45" s="167">
        <f>SUM(D38:D44)</f>
        <v>0</v>
      </c>
      <c r="E45" s="168">
        <f>SUM(E38:E44)</f>
        <v>0</v>
      </c>
    </row>
    <row r="46" spans="1:5" ht="12.75">
      <c r="A46" s="155"/>
      <c r="B46" s="155"/>
      <c r="C46" s="155"/>
      <c r="D46" s="155"/>
      <c r="E46" s="155"/>
    </row>
    <row r="47" spans="1:5" ht="15.75">
      <c r="A47" s="597" t="str">
        <f>+CONCATENATE("Önkormányzaton kívüli EU-s projektekhez történő hozzájárulás ",LEFT('1.1.sz.mell.'!C3,4),". évi előirányzat")</f>
        <v>Önkormányzaton kívüli EU-s projektekhez történő hozzájárulás 2023. évi előirányzat</v>
      </c>
      <c r="B47" s="597"/>
      <c r="C47" s="597"/>
      <c r="D47" s="597"/>
      <c r="E47" s="597"/>
    </row>
    <row r="48" spans="1:5" ht="13.5" thickBot="1">
      <c r="A48" s="155"/>
      <c r="B48" s="155"/>
      <c r="C48" s="155"/>
      <c r="D48" s="155"/>
      <c r="E48" s="155"/>
    </row>
    <row r="49" spans="1:8" ht="13.5" thickBot="1">
      <c r="A49" s="602" t="s">
        <v>104</v>
      </c>
      <c r="B49" s="603"/>
      <c r="C49" s="604"/>
      <c r="D49" s="600" t="s">
        <v>113</v>
      </c>
      <c r="E49" s="601"/>
      <c r="H49" s="37"/>
    </row>
    <row r="50" spans="1:5" ht="12.75">
      <c r="A50" s="605"/>
      <c r="B50" s="606"/>
      <c r="C50" s="607"/>
      <c r="D50" s="593"/>
      <c r="E50" s="594"/>
    </row>
    <row r="51" spans="1:5" ht="13.5" thickBot="1">
      <c r="A51" s="608"/>
      <c r="B51" s="609"/>
      <c r="C51" s="610"/>
      <c r="D51" s="595"/>
      <c r="E51" s="596"/>
    </row>
    <row r="52" spans="1:5" ht="13.5" thickBot="1">
      <c r="A52" s="590" t="s">
        <v>44</v>
      </c>
      <c r="B52" s="591"/>
      <c r="C52" s="592"/>
      <c r="D52" s="598">
        <f>SUM(D50:E51)</f>
        <v>0</v>
      </c>
      <c r="E52" s="599"/>
    </row>
  </sheetData>
  <sheetProtection/>
  <mergeCells count="13">
    <mergeCell ref="B2:E2"/>
    <mergeCell ref="B25:E25"/>
    <mergeCell ref="D3:E3"/>
    <mergeCell ref="D26:E26"/>
    <mergeCell ref="A52:C52"/>
    <mergeCell ref="D50:E50"/>
    <mergeCell ref="D51:E51"/>
    <mergeCell ref="A47:E47"/>
    <mergeCell ref="D52:E52"/>
    <mergeCell ref="D49:E49"/>
    <mergeCell ref="A49:C49"/>
    <mergeCell ref="A50:C50"/>
    <mergeCell ref="A51:C51"/>
  </mergeCells>
  <conditionalFormatting sqref="E5:E12 B12:D12 B22:E22 E15:E21 E28:E35 B35:D35 E38:E45 B45:D45 D52:E52">
    <cfRule type="cellIs" priority="1" dxfId="1" operator="equal" stopIfTrue="1">
      <formula>0</formula>
    </cfRule>
  </conditionalFormatting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&amp;C&amp;"Times New Roman CE,Félkövér"&amp;12
Európai uniós támogatással megvalósuló projektek 
bevételei, kiadásai, hozzájárulások&amp;R&amp;"Times New Roman CE,Félkövér dőlt"&amp;11 7. melléklet a ……/2023. (….) társulási határozathoz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E54"/>
  <sheetViews>
    <sheetView zoomScaleSheetLayoutView="85" workbookViewId="0" topLeftCell="A13">
      <selection activeCell="C48" sqref="C48"/>
    </sheetView>
  </sheetViews>
  <sheetFormatPr defaultColWidth="9.00390625" defaultRowHeight="12.75"/>
  <cols>
    <col min="1" max="1" width="19.50390625" style="303" customWidth="1"/>
    <col min="2" max="2" width="72.00390625" style="304" customWidth="1"/>
    <col min="3" max="3" width="18.00390625" style="305" customWidth="1"/>
    <col min="4" max="4" width="3.625" style="192" customWidth="1"/>
    <col min="5" max="5" width="14.875" style="305" customWidth="1"/>
    <col min="6" max="16384" width="9.375" style="192" customWidth="1"/>
  </cols>
  <sheetData>
    <row r="1" spans="1:5" s="171" customFormat="1" ht="16.5" customHeight="1" thickBot="1">
      <c r="A1" s="170"/>
      <c r="B1" s="172"/>
      <c r="C1" s="406" t="str">
        <f>+CONCATENATE("8. melléklet a ……/",LEFT('1.1.sz.mell.'!C3,4),". (….) Társulási határozathoz")</f>
        <v>8. melléklet a ……/2023. (….) Társulási határozathoz</v>
      </c>
      <c r="E1" s="406" t="str">
        <f>+CONCATENATE("8. melléklet a ……/",LEFT('1.1.sz.mell.'!E3,4),". (….) Társulási határozathoz")</f>
        <v>8. melléklet a ……/2022. (….) Társulási határozathoz</v>
      </c>
    </row>
    <row r="2" spans="1:5" s="349" customFormat="1" ht="21" customHeight="1">
      <c r="A2" s="316" t="s">
        <v>51</v>
      </c>
      <c r="B2" s="400" t="s">
        <v>359</v>
      </c>
      <c r="C2" s="279" t="s">
        <v>45</v>
      </c>
      <c r="E2" s="279" t="s">
        <v>45</v>
      </c>
    </row>
    <row r="3" spans="1:5" s="349" customFormat="1" ht="16.5" thickBot="1">
      <c r="A3" s="173" t="s">
        <v>139</v>
      </c>
      <c r="B3" s="401"/>
      <c r="C3" s="402">
        <v>2023</v>
      </c>
      <c r="E3" s="402">
        <v>2022</v>
      </c>
    </row>
    <row r="4" spans="1:5" s="350" customFormat="1" ht="15.75" customHeight="1" thickBot="1">
      <c r="A4" s="174"/>
      <c r="B4" s="174"/>
      <c r="C4" s="175" t="str">
        <f>'6.sz.mell.'!C2</f>
        <v>Ft-ban</v>
      </c>
      <c r="E4" s="175">
        <f>'6.sz.mell.'!E2</f>
        <v>0</v>
      </c>
    </row>
    <row r="5" spans="1:5" ht="13.5" thickBot="1">
      <c r="A5" s="317" t="s">
        <v>141</v>
      </c>
      <c r="B5" s="176" t="s">
        <v>295</v>
      </c>
      <c r="C5" s="280" t="s">
        <v>46</v>
      </c>
      <c r="E5" s="280" t="s">
        <v>46</v>
      </c>
    </row>
    <row r="6" spans="1:5" s="351" customFormat="1" ht="12.75" customHeight="1" thickBot="1">
      <c r="A6" s="151">
        <v>1</v>
      </c>
      <c r="B6" s="152">
        <v>2</v>
      </c>
      <c r="C6" s="153">
        <v>3</v>
      </c>
      <c r="E6" s="153">
        <v>3</v>
      </c>
    </row>
    <row r="7" spans="1:5" s="351" customFormat="1" ht="15.75" customHeight="1" thickBot="1">
      <c r="A7" s="178"/>
      <c r="B7" s="179" t="s">
        <v>47</v>
      </c>
      <c r="C7" s="281"/>
      <c r="E7" s="281"/>
    </row>
    <row r="8" spans="1:5" s="351" customFormat="1" ht="12" customHeight="1" thickBot="1">
      <c r="A8" s="27" t="s">
        <v>11</v>
      </c>
      <c r="B8" s="16" t="s">
        <v>369</v>
      </c>
      <c r="C8" s="222">
        <f>SUM(C9:C13)</f>
        <v>0</v>
      </c>
      <c r="E8" s="222">
        <f>SUM(E9:E13)</f>
        <v>0</v>
      </c>
    </row>
    <row r="9" spans="1:5" s="292" customFormat="1" ht="12" customHeight="1">
      <c r="A9" s="333" t="s">
        <v>80</v>
      </c>
      <c r="B9" s="324" t="s">
        <v>370</v>
      </c>
      <c r="C9" s="225"/>
      <c r="E9" s="225"/>
    </row>
    <row r="10" spans="1:5" s="352" customFormat="1" ht="12" customHeight="1">
      <c r="A10" s="334" t="s">
        <v>81</v>
      </c>
      <c r="B10" s="325" t="s">
        <v>236</v>
      </c>
      <c r="C10" s="224"/>
      <c r="E10" s="224"/>
    </row>
    <row r="11" spans="1:5" s="352" customFormat="1" ht="12" customHeight="1">
      <c r="A11" s="334" t="s">
        <v>82</v>
      </c>
      <c r="B11" s="325" t="s">
        <v>237</v>
      </c>
      <c r="C11" s="224"/>
      <c r="E11" s="224"/>
    </row>
    <row r="12" spans="1:5" s="352" customFormat="1" ht="12" customHeight="1">
      <c r="A12" s="334" t="s">
        <v>83</v>
      </c>
      <c r="B12" s="325" t="s">
        <v>238</v>
      </c>
      <c r="C12" s="224"/>
      <c r="E12" s="224"/>
    </row>
    <row r="13" spans="1:5" s="352" customFormat="1" ht="12" customHeight="1" thickBot="1">
      <c r="A13" s="334" t="s">
        <v>114</v>
      </c>
      <c r="B13" s="325" t="s">
        <v>239</v>
      </c>
      <c r="C13" s="224"/>
      <c r="E13" s="224"/>
    </row>
    <row r="14" spans="1:5" s="292" customFormat="1" ht="12" customHeight="1" thickBot="1">
      <c r="A14" s="27" t="s">
        <v>12</v>
      </c>
      <c r="B14" s="218" t="s">
        <v>187</v>
      </c>
      <c r="C14" s="354">
        <v>448934716</v>
      </c>
      <c r="E14" s="354">
        <v>352759456</v>
      </c>
    </row>
    <row r="15" spans="1:5" s="352" customFormat="1" ht="12" customHeight="1" thickBot="1">
      <c r="A15" s="27" t="s">
        <v>13</v>
      </c>
      <c r="B15" s="16" t="s">
        <v>199</v>
      </c>
      <c r="C15" s="354"/>
      <c r="E15" s="354">
        <v>2236000</v>
      </c>
    </row>
    <row r="16" spans="1:5" s="352" customFormat="1" ht="12" customHeight="1" thickBot="1">
      <c r="A16" s="27" t="s">
        <v>14</v>
      </c>
      <c r="B16" s="16" t="s">
        <v>233</v>
      </c>
      <c r="C16" s="354"/>
      <c r="E16" s="354"/>
    </row>
    <row r="17" spans="1:5" s="352" customFormat="1" ht="12" customHeight="1" thickBot="1">
      <c r="A17" s="27" t="s">
        <v>15</v>
      </c>
      <c r="B17" s="16" t="s">
        <v>5</v>
      </c>
      <c r="C17" s="354"/>
      <c r="E17" s="354"/>
    </row>
    <row r="18" spans="1:5" s="352" customFormat="1" ht="12" customHeight="1" thickBot="1">
      <c r="A18" s="27" t="s">
        <v>16</v>
      </c>
      <c r="B18" s="16" t="s">
        <v>188</v>
      </c>
      <c r="C18" s="354"/>
      <c r="E18" s="354"/>
    </row>
    <row r="19" spans="1:5" s="352" customFormat="1" ht="12" customHeight="1" thickBot="1">
      <c r="A19" s="27" t="s">
        <v>17</v>
      </c>
      <c r="B19" s="218" t="s">
        <v>222</v>
      </c>
      <c r="C19" s="354"/>
      <c r="E19" s="354"/>
    </row>
    <row r="20" spans="1:5" s="352" customFormat="1" ht="12" customHeight="1" thickBot="1">
      <c r="A20" s="27" t="s">
        <v>18</v>
      </c>
      <c r="B20" s="16" t="s">
        <v>258</v>
      </c>
      <c r="C20" s="228">
        <f>+C8+C14+C15+C16+C17+C18+C19</f>
        <v>448934716</v>
      </c>
      <c r="E20" s="228">
        <f>+E8+E14+E15+E16+E17+E18+E19</f>
        <v>354995456</v>
      </c>
    </row>
    <row r="21" spans="1:5" s="352" customFormat="1" ht="12" customHeight="1" thickBot="1">
      <c r="A21" s="335" t="s">
        <v>19</v>
      </c>
      <c r="B21" s="218" t="s">
        <v>242</v>
      </c>
      <c r="C21" s="222">
        <f>SUM(C22:C26)</f>
        <v>13777164</v>
      </c>
      <c r="E21" s="222">
        <f>SUM(E22:E26)</f>
        <v>28249251</v>
      </c>
    </row>
    <row r="22" spans="1:5" s="352" customFormat="1" ht="12" customHeight="1">
      <c r="A22" s="334" t="s">
        <v>225</v>
      </c>
      <c r="B22" s="324" t="s">
        <v>245</v>
      </c>
      <c r="C22" s="227"/>
      <c r="E22" s="227"/>
    </row>
    <row r="23" spans="1:5" s="352" customFormat="1" ht="12" customHeight="1">
      <c r="A23" s="334" t="s">
        <v>226</v>
      </c>
      <c r="B23" s="325" t="s">
        <v>246</v>
      </c>
      <c r="C23" s="227"/>
      <c r="E23" s="227"/>
    </row>
    <row r="24" spans="1:5" s="352" customFormat="1" ht="12" customHeight="1">
      <c r="A24" s="334" t="s">
        <v>227</v>
      </c>
      <c r="B24" s="325" t="s">
        <v>247</v>
      </c>
      <c r="C24" s="227">
        <v>13777164</v>
      </c>
      <c r="E24" s="227">
        <v>28249251</v>
      </c>
    </row>
    <row r="25" spans="1:5" s="352" customFormat="1" ht="12" customHeight="1">
      <c r="A25" s="334" t="s">
        <v>243</v>
      </c>
      <c r="B25" s="325" t="s">
        <v>248</v>
      </c>
      <c r="C25" s="227"/>
      <c r="E25" s="227"/>
    </row>
    <row r="26" spans="1:5" s="292" customFormat="1" ht="12" customHeight="1" thickBot="1">
      <c r="A26" s="334" t="s">
        <v>244</v>
      </c>
      <c r="B26" s="326" t="s">
        <v>184</v>
      </c>
      <c r="C26" s="227"/>
      <c r="E26" s="227"/>
    </row>
    <row r="27" spans="1:5" s="292" customFormat="1" ht="12" customHeight="1" thickBot="1">
      <c r="A27" s="335" t="s">
        <v>20</v>
      </c>
      <c r="B27" s="218" t="s">
        <v>185</v>
      </c>
      <c r="C27" s="354"/>
      <c r="E27" s="354"/>
    </row>
    <row r="28" spans="1:5" s="292" customFormat="1" ht="12" customHeight="1" thickBot="1">
      <c r="A28" s="335" t="s">
        <v>21</v>
      </c>
      <c r="B28" s="327" t="s">
        <v>259</v>
      </c>
      <c r="C28" s="228">
        <f>+C21+C27</f>
        <v>13777164</v>
      </c>
      <c r="E28" s="228">
        <f>+E21+E27</f>
        <v>28249251</v>
      </c>
    </row>
    <row r="29" spans="1:5" s="292" customFormat="1" ht="12" customHeight="1" thickBot="1">
      <c r="A29" s="336" t="s">
        <v>22</v>
      </c>
      <c r="B29" s="328" t="s">
        <v>260</v>
      </c>
      <c r="C29" s="228">
        <f>+C20+C28</f>
        <v>462711880</v>
      </c>
      <c r="E29" s="228">
        <f>+E20+E28</f>
        <v>383244707</v>
      </c>
    </row>
    <row r="30" spans="1:5" s="352" customFormat="1" ht="15" customHeight="1">
      <c r="A30" s="184"/>
      <c r="B30" s="185"/>
      <c r="C30" s="286"/>
      <c r="E30" s="286"/>
    </row>
    <row r="31" spans="1:5" ht="13.5" thickBot="1">
      <c r="A31" s="337"/>
      <c r="B31" s="187"/>
      <c r="C31" s="287"/>
      <c r="E31" s="287"/>
    </row>
    <row r="32" spans="1:5" s="351" customFormat="1" ht="16.5" customHeight="1" thickBot="1">
      <c r="A32" s="188"/>
      <c r="B32" s="189" t="s">
        <v>48</v>
      </c>
      <c r="C32" s="288"/>
      <c r="E32" s="288"/>
    </row>
    <row r="33" spans="1:5" s="353" customFormat="1" ht="12" customHeight="1" thickBot="1">
      <c r="A33" s="318" t="s">
        <v>11</v>
      </c>
      <c r="B33" s="26" t="s">
        <v>267</v>
      </c>
      <c r="C33" s="221">
        <f>SUM(C34:C39)</f>
        <v>20598850</v>
      </c>
      <c r="E33" s="221">
        <f>SUM(E34:E39)</f>
        <v>34673234</v>
      </c>
    </row>
    <row r="34" spans="1:5" ht="12" customHeight="1">
      <c r="A34" s="338" t="s">
        <v>80</v>
      </c>
      <c r="B34" s="7" t="s">
        <v>41</v>
      </c>
      <c r="C34" s="223"/>
      <c r="E34" s="223"/>
    </row>
    <row r="35" spans="1:5" ht="12" customHeight="1">
      <c r="A35" s="334" t="s">
        <v>81</v>
      </c>
      <c r="B35" s="5" t="s">
        <v>124</v>
      </c>
      <c r="C35" s="224"/>
      <c r="E35" s="224"/>
    </row>
    <row r="36" spans="1:5" ht="12" customHeight="1">
      <c r="A36" s="334" t="s">
        <v>82</v>
      </c>
      <c r="B36" s="5" t="s">
        <v>105</v>
      </c>
      <c r="C36" s="226">
        <v>300000</v>
      </c>
      <c r="E36" s="226">
        <v>300000</v>
      </c>
    </row>
    <row r="37" spans="1:5" ht="12" customHeight="1">
      <c r="A37" s="334" t="s">
        <v>83</v>
      </c>
      <c r="B37" s="8" t="s">
        <v>125</v>
      </c>
      <c r="C37" s="226"/>
      <c r="E37" s="226"/>
    </row>
    <row r="38" spans="1:5" ht="12" customHeight="1">
      <c r="A38" s="334" t="s">
        <v>114</v>
      </c>
      <c r="B38" s="5" t="s">
        <v>126</v>
      </c>
      <c r="C38" s="226">
        <v>6521686</v>
      </c>
      <c r="E38" s="226">
        <v>6123983</v>
      </c>
    </row>
    <row r="39" spans="1:5" ht="12" customHeight="1">
      <c r="A39" s="334" t="s">
        <v>84</v>
      </c>
      <c r="B39" s="5" t="s">
        <v>42</v>
      </c>
      <c r="C39" s="226">
        <f>C40+C41</f>
        <v>13777164</v>
      </c>
      <c r="E39" s="226">
        <f>E40+E41</f>
        <v>28249251</v>
      </c>
    </row>
    <row r="40" spans="1:5" ht="12" customHeight="1">
      <c r="A40" s="334" t="s">
        <v>85</v>
      </c>
      <c r="B40" s="5" t="s">
        <v>268</v>
      </c>
      <c r="C40" s="226"/>
      <c r="E40" s="226"/>
    </row>
    <row r="41" spans="1:5" ht="12" customHeight="1" thickBot="1">
      <c r="A41" s="334" t="s">
        <v>93</v>
      </c>
      <c r="B41" s="14" t="s">
        <v>269</v>
      </c>
      <c r="C41" s="226">
        <v>13777164</v>
      </c>
      <c r="E41" s="226">
        <v>28249251</v>
      </c>
    </row>
    <row r="42" spans="1:5" ht="12" customHeight="1" thickBot="1">
      <c r="A42" s="27" t="s">
        <v>12</v>
      </c>
      <c r="B42" s="25" t="s">
        <v>251</v>
      </c>
      <c r="C42" s="222">
        <f>+C43+C44+C45</f>
        <v>0</v>
      </c>
      <c r="E42" s="222">
        <f>+E43+E44+E45</f>
        <v>0</v>
      </c>
    </row>
    <row r="43" spans="1:5" ht="12" customHeight="1">
      <c r="A43" s="333" t="s">
        <v>86</v>
      </c>
      <c r="B43" s="5" t="s">
        <v>147</v>
      </c>
      <c r="C43" s="225"/>
      <c r="E43" s="225"/>
    </row>
    <row r="44" spans="1:5" ht="12" customHeight="1">
      <c r="A44" s="333" t="s">
        <v>87</v>
      </c>
      <c r="B44" s="9" t="s">
        <v>127</v>
      </c>
      <c r="C44" s="224"/>
      <c r="E44" s="224"/>
    </row>
    <row r="45" spans="1:5" ht="12" customHeight="1" thickBot="1">
      <c r="A45" s="333" t="s">
        <v>88</v>
      </c>
      <c r="B45" s="220" t="s">
        <v>148</v>
      </c>
      <c r="C45" s="196"/>
      <c r="E45" s="196"/>
    </row>
    <row r="46" spans="1:5" ht="12" customHeight="1" thickBot="1">
      <c r="A46" s="27" t="s">
        <v>13</v>
      </c>
      <c r="B46" s="103" t="s">
        <v>270</v>
      </c>
      <c r="C46" s="222">
        <f>+C33+C42</f>
        <v>20598850</v>
      </c>
      <c r="E46" s="222">
        <f>+E33+E42</f>
        <v>34673234</v>
      </c>
    </row>
    <row r="47" spans="1:5" ht="12" customHeight="1" thickBot="1">
      <c r="A47" s="27" t="s">
        <v>14</v>
      </c>
      <c r="B47" s="103" t="s">
        <v>277</v>
      </c>
      <c r="C47" s="222">
        <f>C48+C49+C50</f>
        <v>442113030</v>
      </c>
      <c r="E47" s="222">
        <f>E48+E49+E50</f>
        <v>348571473</v>
      </c>
    </row>
    <row r="48" spans="1:5" s="353" customFormat="1" ht="12" customHeight="1">
      <c r="A48" s="333" t="s">
        <v>170</v>
      </c>
      <c r="B48" s="6" t="s">
        <v>252</v>
      </c>
      <c r="C48" s="196"/>
      <c r="E48" s="196"/>
    </row>
    <row r="49" spans="1:5" ht="12" customHeight="1">
      <c r="A49" s="333" t="s">
        <v>171</v>
      </c>
      <c r="B49" s="6" t="s">
        <v>253</v>
      </c>
      <c r="C49" s="196"/>
      <c r="E49" s="196"/>
    </row>
    <row r="50" spans="1:5" ht="12" customHeight="1" thickBot="1">
      <c r="A50" s="339" t="s">
        <v>172</v>
      </c>
      <c r="B50" s="4" t="s">
        <v>261</v>
      </c>
      <c r="C50" s="198">
        <v>442113030</v>
      </c>
      <c r="E50" s="198">
        <v>348571473</v>
      </c>
    </row>
    <row r="51" spans="1:5" ht="15" customHeight="1" thickBot="1">
      <c r="A51" s="182" t="s">
        <v>15</v>
      </c>
      <c r="B51" s="375" t="s">
        <v>275</v>
      </c>
      <c r="C51" s="330">
        <f>+C46+C47</f>
        <v>462711880</v>
      </c>
      <c r="E51" s="330">
        <f>+E46+E47</f>
        <v>383244707</v>
      </c>
    </row>
    <row r="52" spans="1:5" ht="13.5" thickBot="1">
      <c r="A52" s="300"/>
      <c r="B52" s="301"/>
      <c r="C52" s="302"/>
      <c r="E52" s="302"/>
    </row>
    <row r="53" spans="1:5" ht="15" customHeight="1" thickBot="1">
      <c r="A53" s="193" t="s">
        <v>278</v>
      </c>
      <c r="B53" s="194"/>
      <c r="C53" s="101"/>
      <c r="E53" s="101"/>
    </row>
    <row r="54" spans="1:5" ht="14.25" customHeight="1" thickBot="1">
      <c r="A54" s="193" t="s">
        <v>142</v>
      </c>
      <c r="B54" s="194"/>
      <c r="C54" s="101"/>
      <c r="E54" s="101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Erika</cp:lastModifiedBy>
  <cp:lastPrinted>2023-02-01T12:43:25Z</cp:lastPrinted>
  <dcterms:created xsi:type="dcterms:W3CDTF">1999-10-30T10:30:45Z</dcterms:created>
  <dcterms:modified xsi:type="dcterms:W3CDTF">2023-02-01T23:05:38Z</dcterms:modified>
  <cp:category/>
  <cp:version/>
  <cp:contentType/>
  <cp:contentStatus/>
</cp:coreProperties>
</file>