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bookViews>
    <workbookView xWindow="0" yWindow="0" windowWidth="23040" windowHeight="9192"/>
  </bookViews>
  <sheets>
    <sheet name="Munka1" sheetId="1" r:id="rId1"/>
  </sheets>
  <definedNames>
    <definedName name="_xlnm.Print_Titles" localSheetId="0">Munka1!$1:$3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2" i="1" l="1"/>
  <c r="C89" i="1"/>
  <c r="C106" i="1"/>
  <c r="C50" i="1"/>
  <c r="C30" i="1"/>
  <c r="G166" i="1"/>
  <c r="D72" i="1"/>
  <c r="D89" i="1" s="1"/>
  <c r="D132" i="1" l="1"/>
  <c r="D93" i="1" l="1"/>
  <c r="C135" i="1"/>
  <c r="D133" i="1"/>
  <c r="E13" i="1" l="1"/>
  <c r="C13" i="1"/>
  <c r="F135" i="1" l="1"/>
  <c r="G154" i="1"/>
  <c r="F154" i="1"/>
  <c r="E154" i="1"/>
  <c r="C154" i="1"/>
  <c r="D148" i="1"/>
  <c r="D157" i="1"/>
  <c r="D166" i="1" s="1"/>
  <c r="C166" i="1"/>
  <c r="E166" i="1"/>
  <c r="D30" i="1"/>
  <c r="D31" i="1"/>
  <c r="D32" i="1"/>
  <c r="D33" i="1"/>
  <c r="D34" i="1"/>
  <c r="D35" i="1"/>
  <c r="D36" i="1"/>
  <c r="D37" i="1"/>
  <c r="D38" i="1"/>
  <c r="D39" i="1"/>
  <c r="D29" i="1"/>
  <c r="D115" i="1"/>
  <c r="D45" i="1"/>
  <c r="D46" i="1"/>
  <c r="D47" i="1"/>
  <c r="D48" i="1"/>
  <c r="D49" i="1"/>
  <c r="D50" i="1"/>
  <c r="D51" i="1"/>
  <c r="D52" i="1"/>
  <c r="D100" i="1"/>
  <c r="D154" i="1" l="1"/>
  <c r="D40" i="1"/>
  <c r="G13" i="1"/>
  <c r="E135" i="1" l="1"/>
  <c r="G117" i="1" l="1"/>
  <c r="G102" i="1"/>
  <c r="G96" i="1"/>
  <c r="G89" i="1"/>
  <c r="G61" i="1"/>
  <c r="G54" i="1"/>
  <c r="G122" i="1" s="1"/>
  <c r="G40" i="1"/>
  <c r="G25" i="1"/>
  <c r="G20" i="1"/>
  <c r="G144" i="1"/>
  <c r="G135" i="1"/>
  <c r="G121" i="1" l="1"/>
  <c r="F119" i="1"/>
  <c r="F168" i="1" l="1"/>
  <c r="G123" i="1"/>
  <c r="E144" i="1"/>
  <c r="E117" i="1"/>
  <c r="E102" i="1"/>
  <c r="E123" i="1" s="1"/>
  <c r="E96" i="1"/>
  <c r="E89" i="1"/>
  <c r="E61" i="1"/>
  <c r="E54" i="1"/>
  <c r="E122" i="1" s="1"/>
  <c r="E40" i="1"/>
  <c r="E25" i="1"/>
  <c r="E20" i="1"/>
  <c r="E121" i="1" l="1"/>
  <c r="E119" i="1" s="1"/>
  <c r="E168" i="1" s="1"/>
  <c r="G119" i="1"/>
  <c r="G168" i="1" s="1"/>
  <c r="D44" i="1"/>
  <c r="D59" i="1"/>
  <c r="D58" i="1"/>
  <c r="D102" i="1"/>
  <c r="D110" i="1"/>
  <c r="D129" i="1"/>
  <c r="D130" i="1"/>
  <c r="D131" i="1"/>
  <c r="D128" i="1"/>
  <c r="D140" i="1"/>
  <c r="D141" i="1"/>
  <c r="D139" i="1"/>
  <c r="D96" i="1" l="1"/>
  <c r="D117" i="1"/>
  <c r="D61" i="1"/>
  <c r="D135" i="1"/>
  <c r="D144" i="1"/>
  <c r="D54" i="1"/>
  <c r="C144" i="1"/>
  <c r="C117" i="1"/>
  <c r="C102" i="1"/>
  <c r="C96" i="1"/>
  <c r="C61" i="1"/>
  <c r="C54" i="1"/>
  <c r="C40" i="1"/>
  <c r="C25" i="1"/>
  <c r="C20" i="1"/>
  <c r="C121" i="1" l="1"/>
  <c r="D168" i="1"/>
  <c r="C122" i="1"/>
  <c r="C123" i="1"/>
  <c r="C119" i="1" l="1"/>
  <c r="C168" i="1" s="1"/>
</calcChain>
</file>

<file path=xl/sharedStrings.xml><?xml version="1.0" encoding="utf-8"?>
<sst xmlns="http://schemas.openxmlformats.org/spreadsheetml/2006/main" count="235" uniqueCount="229">
  <si>
    <t>szám</t>
  </si>
  <si>
    <t>Feladat megnevezése</t>
  </si>
  <si>
    <t>Összege</t>
  </si>
  <si>
    <t>.0000</t>
  </si>
  <si>
    <t>Farsangi Színház</t>
  </si>
  <si>
    <t>Nők Napja</t>
  </si>
  <si>
    <t>Pilvax Kávéház Városi Ünnep</t>
  </si>
  <si>
    <t>Vers, Város, Költészet Napja</t>
  </si>
  <si>
    <t>Te szedd! Város takarítás</t>
  </si>
  <si>
    <t>Városi Majális</t>
  </si>
  <si>
    <t>Városi Triatlon</t>
  </si>
  <si>
    <t>Városi Gyerek Nap</t>
  </si>
  <si>
    <t>Pedagógus Nap</t>
  </si>
  <si>
    <t>Pünkösdi Fesztivál</t>
  </si>
  <si>
    <t>Szent István ünnep</t>
  </si>
  <si>
    <t>Idősek Világnapja</t>
  </si>
  <si>
    <t>Ádventi forgatag</t>
  </si>
  <si>
    <t>Fiatalok a városért</t>
  </si>
  <si>
    <t>70 éven felüliek karácsonyváró</t>
  </si>
  <si>
    <t>Közművelődés összesen:</t>
  </si>
  <si>
    <t>.1000</t>
  </si>
  <si>
    <t>Vállalkozás Önkormányzattal</t>
  </si>
  <si>
    <t>Rendezvények</t>
  </si>
  <si>
    <t>.1001</t>
  </si>
  <si>
    <t>.1002</t>
  </si>
  <si>
    <t>Népcsoportok utcafesztiválja</t>
  </si>
  <si>
    <t>.1003</t>
  </si>
  <si>
    <t>.1004</t>
  </si>
  <si>
    <t>Királyi gasztro est</t>
  </si>
  <si>
    <t>Rendezvények összesen:</t>
  </si>
  <si>
    <t>.2000</t>
  </si>
  <si>
    <t>PR komm, marketing összesen:</t>
  </si>
  <si>
    <t>.0010</t>
  </si>
  <si>
    <t>Bérek</t>
  </si>
  <si>
    <t>.0011</t>
  </si>
  <si>
    <t>.0012</t>
  </si>
  <si>
    <t>.0013</t>
  </si>
  <si>
    <t>.0014</t>
  </si>
  <si>
    <t>.0015</t>
  </si>
  <si>
    <t>.0016</t>
  </si>
  <si>
    <t>.0017</t>
  </si>
  <si>
    <t>.0018</t>
  </si>
  <si>
    <t>.0019</t>
  </si>
  <si>
    <t>.0020</t>
  </si>
  <si>
    <t>.0021</t>
  </si>
  <si>
    <t>.0022</t>
  </si>
  <si>
    <t>.0023</t>
  </si>
  <si>
    <t>.0024</t>
  </si>
  <si>
    <t>.0025</t>
  </si>
  <si>
    <t>.0026</t>
  </si>
  <si>
    <t>.0027</t>
  </si>
  <si>
    <t>.0028</t>
  </si>
  <si>
    <t>.0029</t>
  </si>
  <si>
    <t>.0030</t>
  </si>
  <si>
    <t>.0031</t>
  </si>
  <si>
    <t>.0032</t>
  </si>
  <si>
    <t>.0033</t>
  </si>
  <si>
    <t>.0034</t>
  </si>
  <si>
    <t>Művelődési Ház</t>
  </si>
  <si>
    <t>Beszerzések</t>
  </si>
  <si>
    <t>Szolgáltatások</t>
  </si>
  <si>
    <t>Járulékok</t>
  </si>
  <si>
    <t>Közlekedési költségtérítés</t>
  </si>
  <si>
    <t>MH irodaszer</t>
  </si>
  <si>
    <t>MH kis értékű t.e.</t>
  </si>
  <si>
    <t>MH Internet és telefondíj</t>
  </si>
  <si>
    <t>MH Villamos energia</t>
  </si>
  <si>
    <t>MH gázdíj</t>
  </si>
  <si>
    <t>MH víz és csatornadíj</t>
  </si>
  <si>
    <t>MH szemétszállítás</t>
  </si>
  <si>
    <t>MH egyéb üzemeltetési szolg</t>
  </si>
  <si>
    <t>MH egyéb dologi</t>
  </si>
  <si>
    <t>MH karbantartás, kisjavítás</t>
  </si>
  <si>
    <t>TH internet és telefondíj</t>
  </si>
  <si>
    <t>TH villamos energia</t>
  </si>
  <si>
    <t>TH gázdíj</t>
  </si>
  <si>
    <t>TH víz és csatornadíj</t>
  </si>
  <si>
    <t>TH karbantartás</t>
  </si>
  <si>
    <t>TH szemétszállítás</t>
  </si>
  <si>
    <t>TH egyéb üzemeltetési szolg</t>
  </si>
  <si>
    <t>TH műemlék nyilvtartás</t>
  </si>
  <si>
    <t>TIP internet és telefondíj</t>
  </si>
  <si>
    <t>Beszerzések t.e.</t>
  </si>
  <si>
    <t>Nyomdai szolg</t>
  </si>
  <si>
    <t>Postai szolg</t>
  </si>
  <si>
    <t>Telefonköltség</t>
  </si>
  <si>
    <t>Ügyvezető felelősségbiztosítás</t>
  </si>
  <si>
    <t>Hangosítás, zeneszolg</t>
  </si>
  <si>
    <t>Rendszergazda, informatika</t>
  </si>
  <si>
    <t>Pénzügyi tanácsadás</t>
  </si>
  <si>
    <t>Szabályzatírás</t>
  </si>
  <si>
    <t>Bankköltség</t>
  </si>
  <si>
    <t>Online felületek, kisfilmek</t>
  </si>
  <si>
    <t>Cafeteria és járulékai</t>
  </si>
  <si>
    <t>TH egyéb dologi</t>
  </si>
  <si>
    <t>Bérek összesen:</t>
  </si>
  <si>
    <t>Cafeteria, költségtérítés</t>
  </si>
  <si>
    <t>Művelődési Ház összesen:</t>
  </si>
  <si>
    <t>Tájház</t>
  </si>
  <si>
    <t>Tájház összesen:</t>
  </si>
  <si>
    <t>TIP</t>
  </si>
  <si>
    <t>TIP összesen:</t>
  </si>
  <si>
    <t>Rendezvények:</t>
  </si>
  <si>
    <t>Beszerzések összesen:</t>
  </si>
  <si>
    <t>Egyéb kiadói tevékenység</t>
  </si>
  <si>
    <t>Egyéb kiadói tevékenység összesen:</t>
  </si>
  <si>
    <t>Szolgáltatások összesen:</t>
  </si>
  <si>
    <t xml:space="preserve">PR komm, marketing </t>
  </si>
  <si>
    <t>.0035</t>
  </si>
  <si>
    <t>.0036</t>
  </si>
  <si>
    <t>.0037</t>
  </si>
  <si>
    <t>.0038</t>
  </si>
  <si>
    <t>.0040</t>
  </si>
  <si>
    <t>.0041</t>
  </si>
  <si>
    <t>.0042</t>
  </si>
  <si>
    <t>.0044</t>
  </si>
  <si>
    <t>.0045</t>
  </si>
  <si>
    <t>.0046</t>
  </si>
  <si>
    <t>.0048</t>
  </si>
  <si>
    <t>.0049</t>
  </si>
  <si>
    <t>.0051</t>
  </si>
  <si>
    <t>.0052</t>
  </si>
  <si>
    <t>.0053</t>
  </si>
  <si>
    <t>.0055</t>
  </si>
  <si>
    <t>.0056</t>
  </si>
  <si>
    <t>.0057</t>
  </si>
  <si>
    <t>.0058</t>
  </si>
  <si>
    <t>.0059</t>
  </si>
  <si>
    <t>.0060</t>
  </si>
  <si>
    <t>.0061</t>
  </si>
  <si>
    <t>.0062</t>
  </si>
  <si>
    <t>.0063</t>
  </si>
  <si>
    <t>.0064</t>
  </si>
  <si>
    <t>.0065</t>
  </si>
  <si>
    <t>.0066</t>
  </si>
  <si>
    <t>.2001</t>
  </si>
  <si>
    <t>.2002</t>
  </si>
  <si>
    <t>.2003</t>
  </si>
  <si>
    <t>.2004</t>
  </si>
  <si>
    <t>.0067</t>
  </si>
  <si>
    <t>TIP egyéb üzemeltetés</t>
  </si>
  <si>
    <t>.9001</t>
  </si>
  <si>
    <t>MH készlet érték változás</t>
  </si>
  <si>
    <t>.0007</t>
  </si>
  <si>
    <t>.0008</t>
  </si>
  <si>
    <t>.0009</t>
  </si>
  <si>
    <t>Értékcsökkenés</t>
  </si>
  <si>
    <t>Közművelődés (nem tervezett)</t>
  </si>
  <si>
    <t>Közfeladat ellátás mindösszesen:</t>
  </si>
  <si>
    <t>Múzeumi feladatok összesen:</t>
  </si>
  <si>
    <t xml:space="preserve">Közművelődés (nem tervezett) összesen: </t>
  </si>
  <si>
    <t>Ebből</t>
  </si>
  <si>
    <t>.6001</t>
  </si>
  <si>
    <t>TIP áru</t>
  </si>
  <si>
    <t>Táppénz hozzájárulás</t>
  </si>
  <si>
    <t>Egyéb összesen:</t>
  </si>
  <si>
    <t>Áfa</t>
  </si>
  <si>
    <t>.9002</t>
  </si>
  <si>
    <t>Repi szja+szocho</t>
  </si>
  <si>
    <t>.9000</t>
  </si>
  <si>
    <t>.0005</t>
  </si>
  <si>
    <t>Eredmény</t>
  </si>
  <si>
    <t>Társasági adó</t>
  </si>
  <si>
    <t>Helyi iparűzési adó</t>
  </si>
  <si>
    <t>Önkorm szerződés</t>
  </si>
  <si>
    <t>.0006</t>
  </si>
  <si>
    <t>Egyéb igénybe vett szolgáltatás</t>
  </si>
  <si>
    <t>.0004</t>
  </si>
  <si>
    <t xml:space="preserve">Egyéb </t>
  </si>
  <si>
    <t>Mindösszesen:</t>
  </si>
  <si>
    <t>Le nem vonható Áfa (arányos)</t>
  </si>
  <si>
    <t>Előre nem látható költségek</t>
  </si>
  <si>
    <r>
      <t xml:space="preserve">Repi le nem vonható </t>
    </r>
    <r>
      <rPr>
        <sz val="11"/>
        <color theme="9"/>
        <rFont val="Calibri"/>
        <family val="2"/>
        <charset val="238"/>
        <scheme val="minor"/>
      </rPr>
      <t>Áfa</t>
    </r>
  </si>
  <si>
    <r>
      <t xml:space="preserve">TIP kiskassza díj </t>
    </r>
    <r>
      <rPr>
        <sz val="11"/>
        <color theme="9"/>
        <rFont val="Calibri"/>
        <family val="2"/>
        <charset val="238"/>
        <scheme val="minor"/>
      </rPr>
      <t>(áram, gáz</t>
    </r>
    <r>
      <rPr>
        <sz val="11"/>
        <color theme="1"/>
        <rFont val="Calibri"/>
        <family val="2"/>
        <charset val="238"/>
        <scheme val="minor"/>
      </rPr>
      <t>)</t>
    </r>
  </si>
  <si>
    <t>Megjegyzés</t>
  </si>
  <si>
    <t>.0069</t>
  </si>
  <si>
    <t>.0070</t>
  </si>
  <si>
    <t>.8002</t>
  </si>
  <si>
    <t>.8001</t>
  </si>
  <si>
    <t>Várható</t>
  </si>
  <si>
    <t>.0010/A</t>
  </si>
  <si>
    <t>Kulturális rendezvények</t>
  </si>
  <si>
    <t>pályázatból valósul meg</t>
  </si>
  <si>
    <t>150 E Ft/hó bruttó kisebb kulturális rendezvények</t>
  </si>
  <si>
    <t>Szaktanácsadói díj</t>
  </si>
  <si>
    <t>Város napja+Múzeumok éjszakája</t>
  </si>
  <si>
    <t>.0071</t>
  </si>
  <si>
    <t>Nyárköszöntő est(ek)</t>
  </si>
  <si>
    <t>.0072</t>
  </si>
  <si>
    <t>Kiállítások, foglalkozások</t>
  </si>
  <si>
    <t>.9003</t>
  </si>
  <si>
    <t>.5000</t>
  </si>
  <si>
    <t>TOP pályázatok-megbízási díjak</t>
  </si>
  <si>
    <t>.5004</t>
  </si>
  <si>
    <t>Alsónána csapadékvíz elvezetés</t>
  </si>
  <si>
    <t>.5013</t>
  </si>
  <si>
    <t>Klímariadó</t>
  </si>
  <si>
    <t>TOP pályázatok összesen:</t>
  </si>
  <si>
    <t>.5015</t>
  </si>
  <si>
    <t>Gyékényes projektmm</t>
  </si>
  <si>
    <t>.5016</t>
  </si>
  <si>
    <t>K.D.ált.isk B,C ép. Energ.kor</t>
  </si>
  <si>
    <t>.0002</t>
  </si>
  <si>
    <t>Közművelődés önkormányzat</t>
  </si>
  <si>
    <t>Nyárköszöntő estek</t>
  </si>
  <si>
    <t>TIP készlet érték változás, ELÁBÉ</t>
  </si>
  <si>
    <t>Városdekorációs beszerzések</t>
  </si>
  <si>
    <t>.1005</t>
  </si>
  <si>
    <t>Szüreti napok</t>
  </si>
  <si>
    <t>2022. évi üzleti terv</t>
  </si>
  <si>
    <t>2022.évre</t>
  </si>
  <si>
    <t>Üzleti terv 2023</t>
  </si>
  <si>
    <t>.0073</t>
  </si>
  <si>
    <t>Rejtvény</t>
  </si>
  <si>
    <t>Szüreti nap</t>
  </si>
  <si>
    <t>.5017</t>
  </si>
  <si>
    <t>Bátaszék Piac</t>
  </si>
  <si>
    <t>.6002</t>
  </si>
  <si>
    <t>Művház áru</t>
  </si>
  <si>
    <t>Zádor Jenő emléknap</t>
  </si>
  <si>
    <t>.0039</t>
  </si>
  <si>
    <t>.0047</t>
  </si>
  <si>
    <t>Kóbor emléknap</t>
  </si>
  <si>
    <t>VI. Bátaszéki Bornapok</t>
  </si>
  <si>
    <t>.0050</t>
  </si>
  <si>
    <t>150 éves a D-B vasútvonal</t>
  </si>
  <si>
    <t>Médiaszolgáltatás</t>
  </si>
  <si>
    <t>.0054</t>
  </si>
  <si>
    <t>Színjátszók (Petőfi évforduló)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</si>
</sst>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center"/>
    </xf>
    <xf numFmtId="3" fontId="0" fillId="3" borderId="0" xfId="0" applyNumberFormat="1" applyFill="1"/>
    <xf numFmtId="3" fontId="0" fillId="4" borderId="0" xfId="0" applyNumberFormat="1" applyFill="1"/>
    <xf numFmtId="3" fontId="0" fillId="5" borderId="0" xfId="0" applyNumberFormat="1" applyFill="1"/>
    <xf numFmtId="3" fontId="0" fillId="6" borderId="0" xfId="0" applyNumberFormat="1" applyFill="1"/>
    <xf numFmtId="3" fontId="0" fillId="7" borderId="0" xfId="0" applyNumberFormat="1" applyFill="1"/>
    <xf numFmtId="3" fontId="0" fillId="8" borderId="0" xfId="0" applyNumberFormat="1" applyFill="1"/>
    <xf numFmtId="3" fontId="0" fillId="2" borderId="0" xfId="0" applyNumberFormat="1" applyFill="1"/>
    <xf numFmtId="3" fontId="0" fillId="9" borderId="0" xfId="0" applyNumberFormat="1" applyFill="1"/>
    <xf numFmtId="3" fontId="0" fillId="10" borderId="0" xfId="0" applyNumberFormat="1" applyFill="1"/>
    <xf numFmtId="3" fontId="0" fillId="12" borderId="0" xfId="0" applyNumberFormat="1" applyFill="1"/>
    <xf numFmtId="3" fontId="1" fillId="13" borderId="0" xfId="0" applyNumberFormat="1" applyFont="1" applyFill="1"/>
    <xf numFmtId="3" fontId="0" fillId="11" borderId="0" xfId="0" applyNumberFormat="1" applyFill="1"/>
    <xf numFmtId="3" fontId="3" fillId="0" borderId="0" xfId="0" applyNumberFormat="1" applyFont="1"/>
    <xf numFmtId="14" fontId="0" fillId="0" borderId="0" xfId="0" applyNumberFormat="1"/>
    <xf numFmtId="3" fontId="3" fillId="0" borderId="0" xfId="0" applyNumberFormat="1" applyFont="1" applyAlignment="1">
      <alignment horizontal="center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0" fillId="13" borderId="0" xfId="0" applyNumberFormat="1" applyFill="1" applyAlignment="1">
      <alignment horizontal="center"/>
    </xf>
    <xf numFmtId="3" fontId="0" fillId="13" borderId="0" xfId="0" applyNumberFormat="1" applyFill="1"/>
    <xf numFmtId="3" fontId="0" fillId="13" borderId="0" xfId="0" applyNumberFormat="1" applyFill="1" applyAlignment="1">
      <alignment horizontal="left"/>
    </xf>
    <xf numFmtId="3" fontId="3" fillId="13" borderId="0" xfId="0" applyNumberFormat="1" applyFont="1" applyFill="1"/>
    <xf numFmtId="3" fontId="9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0" fillId="14" borderId="0" xfId="0" applyNumberFormat="1" applyFill="1"/>
    <xf numFmtId="3" fontId="0" fillId="15" borderId="0" xfId="0" applyNumberFormat="1" applyFill="1" applyAlignment="1">
      <alignment horizontal="left" vertical="center"/>
    </xf>
    <xf numFmtId="3" fontId="10" fillId="15" borderId="0" xfId="0" applyNumberFormat="1" applyFont="1" applyFill="1"/>
    <xf numFmtId="3" fontId="10" fillId="0" borderId="0" xfId="0" applyNumberFormat="1" applyFont="1"/>
    <xf numFmtId="3" fontId="1" fillId="13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FFCCCC"/>
      <color rgb="FF99FF66"/>
      <color rgb="FF00FFFF"/>
      <color rgb="FFCCFF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workbookViewId="0">
      <pane ySplit="2" topLeftCell="A93" activePane="bottomLeft" state="frozen"/>
      <selection pane="bottomLeft" activeCell="C50" sqref="C50"/>
    </sheetView>
  </sheetViews>
  <sheetFormatPr defaultColWidth="8.88671875" defaultRowHeight="14.4" x14ac:dyDescent="0.3"/>
  <cols>
    <col min="1" max="1" width="5.5546875" style="23" bestFit="1" customWidth="1"/>
    <col min="2" max="2" width="36.109375" style="1" bestFit="1" customWidth="1"/>
    <col min="3" max="3" width="10.44140625" style="16" bestFit="1" customWidth="1"/>
    <col min="4" max="4" width="9.88671875" style="1" customWidth="1"/>
    <col min="5" max="5" width="16.88671875" style="1" bestFit="1" customWidth="1"/>
    <col min="6" max="6" width="12.5546875" style="1" bestFit="1" customWidth="1"/>
    <col min="7" max="7" width="11" style="1" bestFit="1" customWidth="1"/>
    <col min="8" max="8" width="29.109375" style="1" customWidth="1"/>
    <col min="9" max="16384" width="8.88671875" style="1"/>
  </cols>
  <sheetData>
    <row r="1" spans="1:8" x14ac:dyDescent="0.3">
      <c r="A1" s="22"/>
      <c r="B1" s="16"/>
      <c r="C1" s="34" t="s">
        <v>211</v>
      </c>
      <c r="D1" s="34"/>
      <c r="E1" s="28" t="s">
        <v>209</v>
      </c>
      <c r="F1" s="27" t="s">
        <v>164</v>
      </c>
      <c r="G1" s="1" t="s">
        <v>179</v>
      </c>
      <c r="H1" s="26" t="s">
        <v>174</v>
      </c>
    </row>
    <row r="2" spans="1:8" x14ac:dyDescent="0.3">
      <c r="A2" s="23" t="s">
        <v>0</v>
      </c>
      <c r="B2" s="3" t="s">
        <v>1</v>
      </c>
      <c r="C2" s="18" t="s">
        <v>2</v>
      </c>
      <c r="D2" s="3" t="s">
        <v>156</v>
      </c>
      <c r="E2" s="3"/>
      <c r="F2" s="3" t="s">
        <v>210</v>
      </c>
      <c r="G2" s="17"/>
    </row>
    <row r="4" spans="1:8" x14ac:dyDescent="0.3">
      <c r="B4" s="2" t="s">
        <v>147</v>
      </c>
    </row>
    <row r="5" spans="1:8" x14ac:dyDescent="0.3">
      <c r="A5" s="23" t="s">
        <v>202</v>
      </c>
      <c r="B5" s="1" t="s">
        <v>203</v>
      </c>
      <c r="C5" s="1"/>
    </row>
    <row r="6" spans="1:8" x14ac:dyDescent="0.3">
      <c r="A6" s="23" t="s">
        <v>167</v>
      </c>
      <c r="B6" s="1" t="s">
        <v>161</v>
      </c>
      <c r="C6" s="20">
        <v>225000</v>
      </c>
      <c r="E6" s="1">
        <v>225000</v>
      </c>
    </row>
    <row r="7" spans="1:8" x14ac:dyDescent="0.3">
      <c r="A7" s="23" t="s">
        <v>160</v>
      </c>
      <c r="B7" s="1" t="s">
        <v>172</v>
      </c>
      <c r="C7" s="20">
        <v>0</v>
      </c>
      <c r="E7" s="1">
        <v>0</v>
      </c>
    </row>
    <row r="8" spans="1:8" x14ac:dyDescent="0.3">
      <c r="A8" s="23" t="s">
        <v>165</v>
      </c>
      <c r="B8" s="1" t="s">
        <v>170</v>
      </c>
      <c r="C8" s="20">
        <v>284000</v>
      </c>
      <c r="E8" s="1">
        <v>284000</v>
      </c>
      <c r="G8" s="1">
        <v>224000</v>
      </c>
    </row>
    <row r="9" spans="1:8" x14ac:dyDescent="0.3">
      <c r="A9" s="23" t="s">
        <v>143</v>
      </c>
      <c r="B9" s="1" t="s">
        <v>166</v>
      </c>
      <c r="C9" s="20"/>
    </row>
    <row r="10" spans="1:8" x14ac:dyDescent="0.3">
      <c r="A10" s="23" t="s">
        <v>144</v>
      </c>
      <c r="B10" s="1" t="s">
        <v>168</v>
      </c>
      <c r="C10" s="20"/>
      <c r="G10" s="1">
        <v>29000</v>
      </c>
    </row>
    <row r="11" spans="1:8" x14ac:dyDescent="0.3">
      <c r="A11" s="23" t="s">
        <v>145</v>
      </c>
      <c r="B11" s="1" t="s">
        <v>146</v>
      </c>
      <c r="C11" s="20">
        <v>813000</v>
      </c>
      <c r="E11" s="1">
        <v>813000</v>
      </c>
      <c r="G11" s="1">
        <v>413000</v>
      </c>
    </row>
    <row r="13" spans="1:8" s="2" customFormat="1" x14ac:dyDescent="0.3">
      <c r="A13" s="14"/>
      <c r="B13" s="2" t="s">
        <v>150</v>
      </c>
      <c r="C13" s="16">
        <f>SUM(C5:C12)</f>
        <v>1322000</v>
      </c>
      <c r="D13" s="1">
        <v>0</v>
      </c>
      <c r="E13" s="2">
        <f>SUM(E5:E12)</f>
        <v>1322000</v>
      </c>
      <c r="G13" s="2">
        <f>SUM(G6:G12)</f>
        <v>666000</v>
      </c>
    </row>
    <row r="15" spans="1:8" x14ac:dyDescent="0.3">
      <c r="B15" s="2" t="s">
        <v>33</v>
      </c>
    </row>
    <row r="16" spans="1:8" x14ac:dyDescent="0.3">
      <c r="A16" s="23" t="s">
        <v>32</v>
      </c>
      <c r="B16" s="4" t="s">
        <v>33</v>
      </c>
      <c r="C16" s="21">
        <v>22089000</v>
      </c>
      <c r="E16" s="1">
        <v>21443000</v>
      </c>
      <c r="G16" s="1">
        <v>20000000</v>
      </c>
    </row>
    <row r="17" spans="1:7" x14ac:dyDescent="0.3">
      <c r="A17" s="23" t="s">
        <v>34</v>
      </c>
      <c r="B17" s="4" t="s">
        <v>61</v>
      </c>
      <c r="C17" s="20">
        <v>2872000</v>
      </c>
      <c r="E17" s="1">
        <v>2788000</v>
      </c>
      <c r="G17" s="1">
        <v>2610000</v>
      </c>
    </row>
    <row r="18" spans="1:7" x14ac:dyDescent="0.3">
      <c r="A18" s="23" t="s">
        <v>180</v>
      </c>
      <c r="B18" s="1" t="s">
        <v>154</v>
      </c>
      <c r="C18" s="20">
        <v>209000</v>
      </c>
      <c r="E18" s="1">
        <v>209000</v>
      </c>
      <c r="G18" s="1">
        <v>26000</v>
      </c>
    </row>
    <row r="20" spans="1:7" s="2" customFormat="1" x14ac:dyDescent="0.3">
      <c r="A20" s="14"/>
      <c r="B20" s="2" t="s">
        <v>95</v>
      </c>
      <c r="C20" s="16">
        <f>SUM(C16:C18)</f>
        <v>25170000</v>
      </c>
      <c r="D20" s="2">
        <v>0</v>
      </c>
      <c r="E20" s="2">
        <f>SUM(E16:E19)</f>
        <v>24440000</v>
      </c>
      <c r="G20" s="2">
        <f>SUM(G16:G19)</f>
        <v>22636000</v>
      </c>
    </row>
    <row r="22" spans="1:7" x14ac:dyDescent="0.3">
      <c r="A22" s="23" t="s">
        <v>35</v>
      </c>
      <c r="B22" s="5" t="s">
        <v>93</v>
      </c>
      <c r="G22" s="1">
        <v>21000</v>
      </c>
    </row>
    <row r="23" spans="1:7" x14ac:dyDescent="0.3">
      <c r="A23" s="23" t="s">
        <v>36</v>
      </c>
      <c r="B23" s="5" t="s">
        <v>62</v>
      </c>
      <c r="C23" s="20">
        <v>0</v>
      </c>
      <c r="E23" s="1">
        <v>620000</v>
      </c>
      <c r="G23" s="1">
        <v>722000</v>
      </c>
    </row>
    <row r="25" spans="1:7" s="2" customFormat="1" x14ac:dyDescent="0.3">
      <c r="A25" s="14"/>
      <c r="B25" s="2" t="s">
        <v>96</v>
      </c>
      <c r="C25" s="16">
        <f>SUM(C22:C24)</f>
        <v>0</v>
      </c>
      <c r="D25" s="2">
        <v>0</v>
      </c>
      <c r="E25" s="2">
        <f>SUM(E22:E24)</f>
        <v>620000</v>
      </c>
      <c r="G25" s="2">
        <f>SUM(G22:G24)</f>
        <v>743000</v>
      </c>
    </row>
    <row r="26" spans="1:7" x14ac:dyDescent="0.3">
      <c r="B26" s="2"/>
      <c r="D26" s="2"/>
    </row>
    <row r="27" spans="1:7" x14ac:dyDescent="0.3">
      <c r="B27" s="2" t="s">
        <v>58</v>
      </c>
      <c r="D27" s="2"/>
    </row>
    <row r="29" spans="1:7" x14ac:dyDescent="0.3">
      <c r="A29" s="23" t="s">
        <v>37</v>
      </c>
      <c r="B29" s="6" t="s">
        <v>63</v>
      </c>
      <c r="C29" s="20">
        <v>186000</v>
      </c>
      <c r="D29" s="1">
        <f>C29*0.65*0.27</f>
        <v>32643.000000000004</v>
      </c>
      <c r="E29" s="1">
        <v>110000</v>
      </c>
      <c r="G29" s="1">
        <v>162000</v>
      </c>
    </row>
    <row r="30" spans="1:7" x14ac:dyDescent="0.3">
      <c r="A30" s="23" t="s">
        <v>38</v>
      </c>
      <c r="B30" s="6" t="s">
        <v>64</v>
      </c>
      <c r="C30" s="20">
        <f t="shared" ref="C30" si="0">G30*1.15</f>
        <v>0</v>
      </c>
      <c r="D30" s="1">
        <f t="shared" ref="D30:D39" si="1">C30*0.65*0.27</f>
        <v>0</v>
      </c>
      <c r="E30" s="1">
        <v>0</v>
      </c>
      <c r="G30" s="1">
        <v>0</v>
      </c>
    </row>
    <row r="31" spans="1:7" x14ac:dyDescent="0.3">
      <c r="A31" s="23" t="s">
        <v>39</v>
      </c>
      <c r="B31" s="6" t="s">
        <v>65</v>
      </c>
      <c r="C31" s="20">
        <v>361000</v>
      </c>
      <c r="D31" s="1">
        <f t="shared" si="1"/>
        <v>63355.500000000007</v>
      </c>
      <c r="E31" s="1">
        <v>318000</v>
      </c>
      <c r="G31" s="1">
        <v>314000</v>
      </c>
    </row>
    <row r="32" spans="1:7" x14ac:dyDescent="0.3">
      <c r="A32" s="23" t="s">
        <v>40</v>
      </c>
      <c r="B32" s="6" t="s">
        <v>66</v>
      </c>
      <c r="C32" s="20">
        <v>1044000</v>
      </c>
      <c r="D32" s="1">
        <f t="shared" si="1"/>
        <v>183222</v>
      </c>
      <c r="E32" s="1">
        <v>297000</v>
      </c>
      <c r="G32" s="1">
        <v>353000</v>
      </c>
    </row>
    <row r="33" spans="1:7" x14ac:dyDescent="0.3">
      <c r="A33" s="23" t="s">
        <v>41</v>
      </c>
      <c r="B33" s="6" t="s">
        <v>67</v>
      </c>
      <c r="C33" s="20">
        <v>3600000</v>
      </c>
      <c r="D33" s="1">
        <f t="shared" si="1"/>
        <v>631800</v>
      </c>
      <c r="E33" s="1">
        <v>1854000</v>
      </c>
      <c r="G33" s="1">
        <v>759000</v>
      </c>
    </row>
    <row r="34" spans="1:7" x14ac:dyDescent="0.3">
      <c r="A34" s="23" t="s">
        <v>42</v>
      </c>
      <c r="B34" s="6" t="s">
        <v>68</v>
      </c>
      <c r="C34" s="20">
        <v>35000</v>
      </c>
      <c r="D34" s="1">
        <f t="shared" si="1"/>
        <v>6142.5</v>
      </c>
      <c r="E34" s="1">
        <v>37000</v>
      </c>
      <c r="G34" s="1">
        <v>30000</v>
      </c>
    </row>
    <row r="35" spans="1:7" x14ac:dyDescent="0.3">
      <c r="A35" s="23" t="s">
        <v>43</v>
      </c>
      <c r="B35" s="6" t="s">
        <v>69</v>
      </c>
      <c r="C35" s="20">
        <v>43000</v>
      </c>
      <c r="D35" s="1">
        <f t="shared" si="1"/>
        <v>7546.5000000000009</v>
      </c>
      <c r="E35" s="1">
        <v>26000</v>
      </c>
      <c r="G35" s="1">
        <v>37000</v>
      </c>
    </row>
    <row r="36" spans="1:7" x14ac:dyDescent="0.3">
      <c r="A36" s="23" t="s">
        <v>44</v>
      </c>
      <c r="B36" s="6" t="s">
        <v>70</v>
      </c>
      <c r="C36" s="20">
        <v>558000</v>
      </c>
      <c r="D36" s="1">
        <f t="shared" si="1"/>
        <v>97929</v>
      </c>
      <c r="E36" s="1">
        <v>445000</v>
      </c>
      <c r="G36" s="1">
        <v>485000</v>
      </c>
    </row>
    <row r="37" spans="1:7" x14ac:dyDescent="0.3">
      <c r="A37" s="23" t="s">
        <v>45</v>
      </c>
      <c r="B37" s="6" t="s">
        <v>71</v>
      </c>
      <c r="C37" s="20">
        <v>331000</v>
      </c>
      <c r="D37" s="1">
        <f t="shared" si="1"/>
        <v>58090.500000000007</v>
      </c>
      <c r="E37" s="1">
        <v>131000</v>
      </c>
      <c r="G37" s="1">
        <v>288000</v>
      </c>
    </row>
    <row r="38" spans="1:7" x14ac:dyDescent="0.3">
      <c r="A38" s="23" t="s">
        <v>46</v>
      </c>
      <c r="B38" s="6" t="s">
        <v>72</v>
      </c>
      <c r="C38" s="20">
        <v>610000</v>
      </c>
      <c r="D38" s="1">
        <f t="shared" si="1"/>
        <v>107055</v>
      </c>
      <c r="E38" s="1">
        <v>500000</v>
      </c>
      <c r="G38" s="1">
        <v>226000</v>
      </c>
    </row>
    <row r="39" spans="1:7" x14ac:dyDescent="0.3">
      <c r="D39" s="1">
        <f t="shared" si="1"/>
        <v>0</v>
      </c>
    </row>
    <row r="40" spans="1:7" s="2" customFormat="1" x14ac:dyDescent="0.3">
      <c r="A40" s="14"/>
      <c r="B40" s="2" t="s">
        <v>97</v>
      </c>
      <c r="C40" s="16">
        <f>SUM(C29:C39)</f>
        <v>6768000</v>
      </c>
      <c r="D40" s="2">
        <f>SUM(D29:D39)</f>
        <v>1187784</v>
      </c>
      <c r="E40" s="2">
        <f>SUM(E29:E39)</f>
        <v>3718000</v>
      </c>
      <c r="G40" s="2">
        <f>SUM(G29:G39)</f>
        <v>2654000</v>
      </c>
    </row>
    <row r="42" spans="1:7" x14ac:dyDescent="0.3">
      <c r="B42" s="2" t="s">
        <v>98</v>
      </c>
    </row>
    <row r="44" spans="1:7" x14ac:dyDescent="0.3">
      <c r="A44" s="23" t="s">
        <v>47</v>
      </c>
      <c r="B44" s="7" t="s">
        <v>73</v>
      </c>
      <c r="C44" s="20">
        <v>58000</v>
      </c>
      <c r="D44" s="1">
        <f>C44*0.65*0.27</f>
        <v>10179</v>
      </c>
      <c r="E44" s="1">
        <v>46000</v>
      </c>
      <c r="G44" s="1">
        <v>50000</v>
      </c>
    </row>
    <row r="45" spans="1:7" x14ac:dyDescent="0.3">
      <c r="A45" s="23" t="s">
        <v>48</v>
      </c>
      <c r="B45" s="7" t="s">
        <v>74</v>
      </c>
      <c r="C45" s="20">
        <v>360000</v>
      </c>
      <c r="D45" s="1">
        <f t="shared" ref="D45:D52" si="2">C45*0.65*0.27</f>
        <v>63180.000000000007</v>
      </c>
      <c r="E45" s="1">
        <v>44000</v>
      </c>
      <c r="G45" s="1">
        <v>219000</v>
      </c>
    </row>
    <row r="46" spans="1:7" x14ac:dyDescent="0.3">
      <c r="A46" s="23" t="s">
        <v>49</v>
      </c>
      <c r="B46" s="7" t="s">
        <v>75</v>
      </c>
      <c r="C46" s="20">
        <v>1800000</v>
      </c>
      <c r="D46" s="1">
        <f t="shared" si="2"/>
        <v>315900</v>
      </c>
      <c r="E46" s="1">
        <v>1023000</v>
      </c>
      <c r="G46" s="1">
        <v>279000</v>
      </c>
    </row>
    <row r="47" spans="1:7" x14ac:dyDescent="0.3">
      <c r="A47" s="23" t="s">
        <v>50</v>
      </c>
      <c r="B47" s="7" t="s">
        <v>76</v>
      </c>
      <c r="C47" s="20">
        <v>35000</v>
      </c>
      <c r="D47" s="1">
        <f t="shared" si="2"/>
        <v>6142.5</v>
      </c>
      <c r="E47" s="1">
        <v>3000</v>
      </c>
      <c r="G47" s="1">
        <v>30000</v>
      </c>
    </row>
    <row r="48" spans="1:7" x14ac:dyDescent="0.3">
      <c r="A48" s="23" t="s">
        <v>51</v>
      </c>
      <c r="B48" s="7" t="s">
        <v>77</v>
      </c>
      <c r="C48" s="20">
        <v>130000</v>
      </c>
      <c r="D48" s="1">
        <f t="shared" si="2"/>
        <v>22815</v>
      </c>
      <c r="E48" s="1">
        <v>100000</v>
      </c>
      <c r="G48" s="1">
        <v>113000</v>
      </c>
    </row>
    <row r="49" spans="1:7" x14ac:dyDescent="0.3">
      <c r="A49" s="23" t="s">
        <v>52</v>
      </c>
      <c r="B49" s="7" t="s">
        <v>78</v>
      </c>
      <c r="C49" s="20">
        <v>12000</v>
      </c>
      <c r="D49" s="1">
        <f t="shared" si="2"/>
        <v>2106</v>
      </c>
      <c r="E49" s="1">
        <v>10000</v>
      </c>
      <c r="G49" s="1">
        <v>10000</v>
      </c>
    </row>
    <row r="50" spans="1:7" x14ac:dyDescent="0.3">
      <c r="A50" s="23" t="s">
        <v>53</v>
      </c>
      <c r="B50" s="7" t="s">
        <v>79</v>
      </c>
      <c r="C50" s="20">
        <f t="shared" ref="C50" si="3">G50*1.15</f>
        <v>69000</v>
      </c>
      <c r="D50" s="1">
        <f t="shared" si="2"/>
        <v>12109.5</v>
      </c>
      <c r="E50" s="1">
        <v>38000</v>
      </c>
      <c r="G50" s="1">
        <v>60000</v>
      </c>
    </row>
    <row r="51" spans="1:7" x14ac:dyDescent="0.3">
      <c r="A51" s="23" t="s">
        <v>54</v>
      </c>
      <c r="B51" s="7" t="s">
        <v>94</v>
      </c>
      <c r="C51" s="20">
        <v>7000</v>
      </c>
      <c r="D51" s="1">
        <f t="shared" si="2"/>
        <v>1228.5</v>
      </c>
      <c r="E51" s="1">
        <v>29000</v>
      </c>
      <c r="G51" s="1">
        <v>6000</v>
      </c>
    </row>
    <row r="52" spans="1:7" x14ac:dyDescent="0.3">
      <c r="A52" s="23" t="s">
        <v>55</v>
      </c>
      <c r="B52" s="7" t="s">
        <v>80</v>
      </c>
      <c r="C52" s="20">
        <v>21000</v>
      </c>
      <c r="D52" s="1">
        <f t="shared" si="2"/>
        <v>3685.5000000000005</v>
      </c>
      <c r="E52" s="1">
        <v>18000</v>
      </c>
      <c r="G52" s="1">
        <v>18000</v>
      </c>
    </row>
    <row r="54" spans="1:7" s="2" customFormat="1" x14ac:dyDescent="0.3">
      <c r="A54" s="14"/>
      <c r="B54" s="2" t="s">
        <v>99</v>
      </c>
      <c r="C54" s="16">
        <f>SUM(C44:C53)</f>
        <v>2492000</v>
      </c>
      <c r="D54" s="2">
        <f>SUM(D44:D53)</f>
        <v>437346</v>
      </c>
      <c r="E54" s="2">
        <f>SUM(E44:E53)</f>
        <v>1311000</v>
      </c>
      <c r="F54" s="2">
        <v>1311000</v>
      </c>
      <c r="G54" s="2">
        <f>SUM(G44:G53)</f>
        <v>785000</v>
      </c>
    </row>
    <row r="56" spans="1:7" x14ac:dyDescent="0.3">
      <c r="B56" s="2" t="s">
        <v>100</v>
      </c>
    </row>
    <row r="58" spans="1:7" x14ac:dyDescent="0.3">
      <c r="A58" s="23" t="s">
        <v>56</v>
      </c>
      <c r="B58" s="8" t="s">
        <v>81</v>
      </c>
      <c r="C58" s="20">
        <v>144000</v>
      </c>
      <c r="D58" s="1">
        <f>C58*0.65*0.27</f>
        <v>25272</v>
      </c>
      <c r="E58" s="1">
        <v>114000</v>
      </c>
      <c r="G58" s="1">
        <v>125000</v>
      </c>
    </row>
    <row r="59" spans="1:7" x14ac:dyDescent="0.3">
      <c r="A59" s="23" t="s">
        <v>57</v>
      </c>
      <c r="B59" s="8" t="s">
        <v>173</v>
      </c>
      <c r="C59" s="20">
        <v>61000</v>
      </c>
      <c r="D59" s="1">
        <f>C59*0.27</f>
        <v>16470</v>
      </c>
      <c r="E59" s="1">
        <v>50000</v>
      </c>
      <c r="G59" s="1">
        <v>53000</v>
      </c>
    </row>
    <row r="61" spans="1:7" s="2" customFormat="1" x14ac:dyDescent="0.3">
      <c r="A61" s="14"/>
      <c r="B61" s="2" t="s">
        <v>101</v>
      </c>
      <c r="C61" s="16">
        <f>SUM(C58:C60)</f>
        <v>205000</v>
      </c>
      <c r="D61" s="2">
        <f>SUM(D58:D60)</f>
        <v>41742</v>
      </c>
      <c r="E61" s="2">
        <f>SUM(E58:E60)</f>
        <v>164000</v>
      </c>
      <c r="G61" s="2">
        <f>SUM(G58:G60)</f>
        <v>178000</v>
      </c>
    </row>
    <row r="63" spans="1:7" x14ac:dyDescent="0.3">
      <c r="B63" s="2" t="s">
        <v>102</v>
      </c>
    </row>
    <row r="65" spans="1:8" x14ac:dyDescent="0.3">
      <c r="A65" s="29" t="s">
        <v>108</v>
      </c>
      <c r="B65" s="9" t="s">
        <v>4</v>
      </c>
      <c r="C65" s="20">
        <v>0</v>
      </c>
      <c r="E65" s="1">
        <v>0</v>
      </c>
      <c r="G65" s="1">
        <v>0</v>
      </c>
      <c r="H65" s="1" t="s">
        <v>182</v>
      </c>
    </row>
    <row r="66" spans="1:8" x14ac:dyDescent="0.3">
      <c r="A66" s="29" t="s">
        <v>109</v>
      </c>
      <c r="B66" s="9" t="s">
        <v>5</v>
      </c>
      <c r="C66" s="20">
        <v>260000</v>
      </c>
      <c r="E66" s="1">
        <v>276000</v>
      </c>
      <c r="G66" s="1">
        <v>280000</v>
      </c>
    </row>
    <row r="67" spans="1:8" x14ac:dyDescent="0.3">
      <c r="A67" s="29" t="s">
        <v>110</v>
      </c>
      <c r="B67" s="9" t="s">
        <v>6</v>
      </c>
      <c r="C67" s="20">
        <v>25000</v>
      </c>
      <c r="E67" s="1">
        <v>59000</v>
      </c>
      <c r="G67" s="1">
        <v>0</v>
      </c>
    </row>
    <row r="68" spans="1:8" x14ac:dyDescent="0.3">
      <c r="A68" s="29" t="s">
        <v>111</v>
      </c>
      <c r="B68" s="9" t="s">
        <v>7</v>
      </c>
      <c r="C68" s="20">
        <v>10000</v>
      </c>
      <c r="E68" s="1">
        <v>10000</v>
      </c>
      <c r="G68" s="1">
        <v>0</v>
      </c>
    </row>
    <row r="69" spans="1:8" x14ac:dyDescent="0.3">
      <c r="A69" s="29" t="s">
        <v>220</v>
      </c>
      <c r="B69" s="9" t="s">
        <v>219</v>
      </c>
      <c r="C69" s="20">
        <v>200000</v>
      </c>
    </row>
    <row r="70" spans="1:8" x14ac:dyDescent="0.3">
      <c r="A70" s="29" t="s">
        <v>112</v>
      </c>
      <c r="B70" s="9" t="s">
        <v>8</v>
      </c>
      <c r="C70" s="20">
        <v>70000</v>
      </c>
      <c r="E70" s="1">
        <v>65000</v>
      </c>
      <c r="G70" s="1">
        <v>60000</v>
      </c>
    </row>
    <row r="71" spans="1:8" x14ac:dyDescent="0.3">
      <c r="A71" s="29" t="s">
        <v>113</v>
      </c>
      <c r="B71" s="9" t="s">
        <v>9</v>
      </c>
      <c r="C71" s="20">
        <v>800000</v>
      </c>
      <c r="E71" s="1">
        <v>600000</v>
      </c>
      <c r="G71" s="1">
        <v>809000</v>
      </c>
    </row>
    <row r="72" spans="1:8" x14ac:dyDescent="0.3">
      <c r="A72" s="29" t="s">
        <v>114</v>
      </c>
      <c r="B72" s="9" t="s">
        <v>10</v>
      </c>
      <c r="C72" s="20">
        <v>600000</v>
      </c>
      <c r="D72" s="1">
        <f>C72*0.27*0.5</f>
        <v>81000</v>
      </c>
      <c r="E72" s="1">
        <v>400000</v>
      </c>
      <c r="G72" s="1">
        <v>475000</v>
      </c>
    </row>
    <row r="73" spans="1:8" x14ac:dyDescent="0.3">
      <c r="A73" s="29" t="s">
        <v>115</v>
      </c>
      <c r="B73" s="9" t="s">
        <v>11</v>
      </c>
      <c r="C73" s="20">
        <v>75000</v>
      </c>
      <c r="E73" s="1">
        <v>70000</v>
      </c>
      <c r="G73" s="1">
        <v>75000</v>
      </c>
    </row>
    <row r="74" spans="1:8" x14ac:dyDescent="0.3">
      <c r="A74" s="29" t="s">
        <v>116</v>
      </c>
      <c r="B74" s="9" t="s">
        <v>12</v>
      </c>
      <c r="C74" s="20">
        <v>300000</v>
      </c>
      <c r="E74" s="1">
        <v>252000</v>
      </c>
      <c r="G74" s="1">
        <v>244000</v>
      </c>
    </row>
    <row r="75" spans="1:8" x14ac:dyDescent="0.3">
      <c r="A75" s="29" t="s">
        <v>117</v>
      </c>
      <c r="B75" s="9" t="s">
        <v>13</v>
      </c>
      <c r="C75" s="20">
        <v>500000</v>
      </c>
      <c r="E75" s="1">
        <v>1000000</v>
      </c>
      <c r="G75" s="1">
        <v>450000</v>
      </c>
    </row>
    <row r="76" spans="1:8" x14ac:dyDescent="0.3">
      <c r="A76" s="29" t="s">
        <v>221</v>
      </c>
      <c r="B76" s="9" t="s">
        <v>222</v>
      </c>
      <c r="C76" s="20">
        <v>500000</v>
      </c>
    </row>
    <row r="77" spans="1:8" x14ac:dyDescent="0.3">
      <c r="A77" s="29" t="s">
        <v>118</v>
      </c>
      <c r="B77" s="9" t="s">
        <v>14</v>
      </c>
      <c r="C77" s="20">
        <v>0</v>
      </c>
      <c r="E77" s="1">
        <v>0</v>
      </c>
    </row>
    <row r="78" spans="1:8" x14ac:dyDescent="0.3">
      <c r="A78" s="29" t="s">
        <v>119</v>
      </c>
      <c r="B78" s="9" t="s">
        <v>15</v>
      </c>
      <c r="C78" s="20">
        <v>0</v>
      </c>
      <c r="G78" s="1">
        <v>0</v>
      </c>
    </row>
    <row r="79" spans="1:8" x14ac:dyDescent="0.3">
      <c r="A79" s="29" t="s">
        <v>224</v>
      </c>
      <c r="B79" s="9" t="s">
        <v>225</v>
      </c>
      <c r="C79" s="20">
        <v>300000</v>
      </c>
    </row>
    <row r="80" spans="1:8" x14ac:dyDescent="0.3">
      <c r="A80" s="29" t="s">
        <v>120</v>
      </c>
      <c r="B80" s="9" t="s">
        <v>16</v>
      </c>
      <c r="C80" s="20">
        <v>350000</v>
      </c>
      <c r="E80" s="1">
        <v>250000</v>
      </c>
      <c r="G80" s="1">
        <v>0</v>
      </c>
    </row>
    <row r="81" spans="1:8" x14ac:dyDescent="0.3">
      <c r="A81" s="29" t="s">
        <v>121</v>
      </c>
      <c r="B81" s="9" t="s">
        <v>17</v>
      </c>
      <c r="C81" s="20">
        <v>300000</v>
      </c>
      <c r="E81" s="1">
        <v>0</v>
      </c>
      <c r="G81" s="1">
        <v>0</v>
      </c>
    </row>
    <row r="82" spans="1:8" x14ac:dyDescent="0.3">
      <c r="A82" s="29" t="s">
        <v>122</v>
      </c>
      <c r="B82" s="9" t="s">
        <v>18</v>
      </c>
      <c r="C82" s="20">
        <v>800000</v>
      </c>
      <c r="E82" s="1">
        <v>650000</v>
      </c>
      <c r="G82" s="1">
        <v>715000</v>
      </c>
    </row>
    <row r="83" spans="1:8" x14ac:dyDescent="0.3">
      <c r="A83" s="29" t="s">
        <v>227</v>
      </c>
      <c r="B83" s="9" t="s">
        <v>228</v>
      </c>
      <c r="C83" s="20">
        <v>300000</v>
      </c>
    </row>
    <row r="84" spans="1:8" x14ac:dyDescent="0.3">
      <c r="A84" s="29" t="s">
        <v>175</v>
      </c>
      <c r="B84" s="9" t="s">
        <v>181</v>
      </c>
      <c r="C84" s="20">
        <v>900000</v>
      </c>
      <c r="E84" s="1">
        <v>590000</v>
      </c>
      <c r="G84" s="1">
        <v>832000</v>
      </c>
      <c r="H84" s="1" t="s">
        <v>183</v>
      </c>
    </row>
    <row r="85" spans="1:8" x14ac:dyDescent="0.3">
      <c r="A85" s="29" t="s">
        <v>176</v>
      </c>
      <c r="B85" s="9" t="s">
        <v>204</v>
      </c>
      <c r="C85" s="20">
        <v>0</v>
      </c>
      <c r="E85" s="1">
        <v>2000000</v>
      </c>
      <c r="G85" s="1">
        <v>1867000</v>
      </c>
    </row>
    <row r="86" spans="1:8" x14ac:dyDescent="0.3">
      <c r="A86" s="29" t="s">
        <v>188</v>
      </c>
      <c r="B86" s="9" t="s">
        <v>189</v>
      </c>
      <c r="C86" s="20"/>
      <c r="G86" s="1">
        <v>10000</v>
      </c>
    </row>
    <row r="87" spans="1:8" x14ac:dyDescent="0.3">
      <c r="A87" s="29" t="s">
        <v>212</v>
      </c>
      <c r="B87" s="9" t="s">
        <v>214</v>
      </c>
      <c r="C87" s="20"/>
      <c r="E87" s="1">
        <v>1000000</v>
      </c>
      <c r="G87" s="1">
        <v>1831000</v>
      </c>
    </row>
    <row r="89" spans="1:8" s="2" customFormat="1" x14ac:dyDescent="0.3">
      <c r="A89" s="14"/>
      <c r="B89" s="2" t="s">
        <v>29</v>
      </c>
      <c r="C89" s="16">
        <f>SUM(C65:C88)</f>
        <v>6290000</v>
      </c>
      <c r="D89" s="2">
        <f>SUM(D65:D88)</f>
        <v>81000</v>
      </c>
      <c r="E89" s="2">
        <f>SUM(E65:E88)</f>
        <v>7222000</v>
      </c>
      <c r="G89" s="2">
        <f>SUM(G65:G88)</f>
        <v>7648000</v>
      </c>
    </row>
    <row r="90" spans="1:8" x14ac:dyDescent="0.3">
      <c r="B90" s="2"/>
      <c r="D90" s="2"/>
    </row>
    <row r="91" spans="1:8" x14ac:dyDescent="0.3">
      <c r="B91" s="2" t="s">
        <v>59</v>
      </c>
      <c r="D91" s="2"/>
    </row>
    <row r="93" spans="1:8" x14ac:dyDescent="0.3">
      <c r="A93" s="23" t="s">
        <v>123</v>
      </c>
      <c r="B93" s="10" t="s">
        <v>82</v>
      </c>
      <c r="C93" s="20">
        <v>501000</v>
      </c>
      <c r="D93" s="1">
        <f>C93*27/100</f>
        <v>135270</v>
      </c>
      <c r="E93" s="1">
        <v>617000</v>
      </c>
      <c r="G93" s="1">
        <v>151000</v>
      </c>
    </row>
    <row r="94" spans="1:8" x14ac:dyDescent="0.3">
      <c r="A94" s="23" t="s">
        <v>124</v>
      </c>
      <c r="B94" s="10" t="s">
        <v>206</v>
      </c>
      <c r="C94" s="20">
        <v>418000</v>
      </c>
      <c r="D94" s="1">
        <v>36728</v>
      </c>
      <c r="E94" s="1">
        <v>418000</v>
      </c>
      <c r="G94" s="1">
        <v>330000</v>
      </c>
    </row>
    <row r="96" spans="1:8" s="2" customFormat="1" x14ac:dyDescent="0.3">
      <c r="A96" s="14"/>
      <c r="B96" s="2" t="s">
        <v>103</v>
      </c>
      <c r="C96" s="16">
        <f>SUM(C93:C95)</f>
        <v>919000</v>
      </c>
      <c r="D96" s="2">
        <f>SUM(D93:D95)</f>
        <v>171998</v>
      </c>
      <c r="E96" s="2">
        <f>SUM(E93:E95)</f>
        <v>1035000</v>
      </c>
      <c r="G96" s="2">
        <f>SUM(G93:G95)</f>
        <v>481000</v>
      </c>
    </row>
    <row r="98" spans="1:7" x14ac:dyDescent="0.3">
      <c r="B98" s="2" t="s">
        <v>104</v>
      </c>
    </row>
    <row r="100" spans="1:7" x14ac:dyDescent="0.3">
      <c r="A100" s="23" t="s">
        <v>125</v>
      </c>
      <c r="B100" s="11" t="s">
        <v>83</v>
      </c>
      <c r="C100" s="20">
        <v>3840000</v>
      </c>
      <c r="D100" s="1">
        <f>C100*83/1000</f>
        <v>318720</v>
      </c>
      <c r="E100" s="1">
        <v>3711000</v>
      </c>
      <c r="G100" s="1">
        <v>3870000</v>
      </c>
    </row>
    <row r="102" spans="1:7" s="2" customFormat="1" x14ac:dyDescent="0.3">
      <c r="A102" s="14"/>
      <c r="B102" s="2" t="s">
        <v>105</v>
      </c>
      <c r="C102" s="16">
        <f>SUM(C100:C101)</f>
        <v>3840000</v>
      </c>
      <c r="D102" s="2">
        <f>SUM(D100:D101)</f>
        <v>318720</v>
      </c>
      <c r="E102" s="2">
        <f>SUM(E100:E101)</f>
        <v>3711000</v>
      </c>
      <c r="F102" s="2">
        <v>3711000</v>
      </c>
      <c r="G102" s="2">
        <f>SUM(G100:G101)</f>
        <v>3870000</v>
      </c>
    </row>
    <row r="104" spans="1:7" x14ac:dyDescent="0.3">
      <c r="B104" s="2" t="s">
        <v>60</v>
      </c>
    </row>
    <row r="106" spans="1:7" x14ac:dyDescent="0.3">
      <c r="A106" s="23" t="s">
        <v>126</v>
      </c>
      <c r="B106" s="12" t="s">
        <v>84</v>
      </c>
      <c r="C106" s="20">
        <f>G106*1.15</f>
        <v>69000</v>
      </c>
      <c r="D106" s="1">
        <v>0</v>
      </c>
      <c r="E106" s="1">
        <v>99000</v>
      </c>
      <c r="G106" s="1">
        <v>60000</v>
      </c>
    </row>
    <row r="107" spans="1:7" x14ac:dyDescent="0.3">
      <c r="A107" s="23" t="s">
        <v>127</v>
      </c>
      <c r="B107" s="12" t="s">
        <v>85</v>
      </c>
      <c r="C107" s="20">
        <v>0</v>
      </c>
      <c r="D107" s="1">
        <v>0</v>
      </c>
      <c r="E107" s="1">
        <v>0</v>
      </c>
    </row>
    <row r="108" spans="1:7" x14ac:dyDescent="0.3">
      <c r="A108" s="23" t="s">
        <v>128</v>
      </c>
      <c r="B108" s="12" t="s">
        <v>86</v>
      </c>
      <c r="C108" s="20">
        <v>0</v>
      </c>
      <c r="D108" s="1">
        <v>0</v>
      </c>
      <c r="E108" s="1">
        <v>78000</v>
      </c>
      <c r="G108" s="1">
        <v>0</v>
      </c>
    </row>
    <row r="109" spans="1:7" x14ac:dyDescent="0.3">
      <c r="A109" s="23" t="s">
        <v>129</v>
      </c>
      <c r="B109" s="12" t="s">
        <v>87</v>
      </c>
      <c r="C109" s="20">
        <v>630000</v>
      </c>
      <c r="D109" s="1">
        <v>0</v>
      </c>
      <c r="E109" s="1">
        <v>455000</v>
      </c>
      <c r="G109" s="1">
        <v>615000</v>
      </c>
    </row>
    <row r="110" spans="1:7" x14ac:dyDescent="0.3">
      <c r="A110" s="23" t="s">
        <v>130</v>
      </c>
      <c r="B110" s="12" t="s">
        <v>88</v>
      </c>
      <c r="C110" s="20">
        <v>267000</v>
      </c>
      <c r="D110" s="1">
        <f>C110*0.27</f>
        <v>72090</v>
      </c>
      <c r="E110" s="1">
        <v>236000</v>
      </c>
      <c r="G110" s="1">
        <v>232000</v>
      </c>
    </row>
    <row r="111" spans="1:7" x14ac:dyDescent="0.3">
      <c r="A111" s="23" t="s">
        <v>131</v>
      </c>
      <c r="B111" s="12" t="s">
        <v>184</v>
      </c>
      <c r="C111" s="20">
        <v>480000</v>
      </c>
      <c r="D111" s="1">
        <v>0</v>
      </c>
      <c r="E111" s="1">
        <v>480000</v>
      </c>
      <c r="G111" s="1">
        <v>480000</v>
      </c>
    </row>
    <row r="112" spans="1:7" x14ac:dyDescent="0.3">
      <c r="A112" s="23" t="s">
        <v>132</v>
      </c>
      <c r="B112" s="12" t="s">
        <v>89</v>
      </c>
      <c r="C112" s="20">
        <v>810000</v>
      </c>
      <c r="D112" s="1">
        <v>0</v>
      </c>
      <c r="E112" s="1">
        <v>810000</v>
      </c>
      <c r="G112" s="1">
        <v>743000</v>
      </c>
    </row>
    <row r="113" spans="1:7" x14ac:dyDescent="0.3">
      <c r="A113" s="23" t="s">
        <v>133</v>
      </c>
      <c r="B113" s="12" t="s">
        <v>90</v>
      </c>
      <c r="C113" s="20">
        <v>100000</v>
      </c>
      <c r="D113" s="1">
        <v>0</v>
      </c>
      <c r="E113" s="1">
        <v>0</v>
      </c>
      <c r="G113" s="1">
        <v>0</v>
      </c>
    </row>
    <row r="114" spans="1:7" x14ac:dyDescent="0.3">
      <c r="A114" s="23" t="s">
        <v>134</v>
      </c>
      <c r="B114" s="12" t="s">
        <v>91</v>
      </c>
      <c r="C114" s="20">
        <v>312000</v>
      </c>
      <c r="D114" s="1">
        <v>0</v>
      </c>
      <c r="E114" s="1">
        <v>258000</v>
      </c>
      <c r="G114" s="1">
        <v>271000</v>
      </c>
    </row>
    <row r="115" spans="1:7" x14ac:dyDescent="0.3">
      <c r="A115" s="23" t="s">
        <v>139</v>
      </c>
      <c r="B115" s="12" t="s">
        <v>140</v>
      </c>
      <c r="C115" s="20">
        <v>70000</v>
      </c>
      <c r="D115" s="1">
        <f>C115*0.65*0.27</f>
        <v>12285</v>
      </c>
      <c r="E115" s="1">
        <v>72000</v>
      </c>
      <c r="G115" s="1">
        <v>61000</v>
      </c>
    </row>
    <row r="117" spans="1:7" s="2" customFormat="1" x14ac:dyDescent="0.3">
      <c r="A117" s="14"/>
      <c r="B117" s="2" t="s">
        <v>106</v>
      </c>
      <c r="C117" s="16">
        <f>SUM(C106:C116)</f>
        <v>2738000</v>
      </c>
      <c r="D117" s="2">
        <f>SUM(D106:D116)</f>
        <v>84375</v>
      </c>
      <c r="E117" s="2">
        <f>SUM(E106:E116)</f>
        <v>2488000</v>
      </c>
      <c r="G117" s="2">
        <f>SUM(G106:G116)</f>
        <v>2462000</v>
      </c>
    </row>
    <row r="119" spans="1:7" s="2" customFormat="1" x14ac:dyDescent="0.3">
      <c r="A119" s="14" t="s">
        <v>3</v>
      </c>
      <c r="B119" s="2" t="s">
        <v>148</v>
      </c>
      <c r="C119" s="16">
        <f>C121+C122+C123</f>
        <v>49744000</v>
      </c>
      <c r="E119" s="2">
        <f>E121+E122+E123</f>
        <v>46031000</v>
      </c>
      <c r="F119" s="2">
        <f>F121+F122+F123</f>
        <v>43282000</v>
      </c>
      <c r="G119" s="2">
        <f>G121+G122+G123</f>
        <v>42123000</v>
      </c>
    </row>
    <row r="120" spans="1:7" x14ac:dyDescent="0.3">
      <c r="B120" s="2" t="s">
        <v>151</v>
      </c>
      <c r="C120" s="19"/>
      <c r="D120" s="2"/>
      <c r="E120" s="2"/>
      <c r="F120" s="2"/>
    </row>
    <row r="121" spans="1:7" s="2" customFormat="1" x14ac:dyDescent="0.3">
      <c r="A121" s="14"/>
      <c r="B121" s="2" t="s">
        <v>19</v>
      </c>
      <c r="C121" s="16">
        <f>C13+C20+C25+C40+C61+C89+C96+C117</f>
        <v>43412000</v>
      </c>
      <c r="E121" s="2">
        <f>E20+E25+E40+E61+E89+E96+E117+E13</f>
        <v>41009000</v>
      </c>
      <c r="F121" s="2">
        <v>38260000</v>
      </c>
      <c r="G121" s="2">
        <f>G13+G20+G25+G40+G61+G89+G117+G96</f>
        <v>37468000</v>
      </c>
    </row>
    <row r="122" spans="1:7" s="2" customFormat="1" x14ac:dyDescent="0.3">
      <c r="A122" s="14"/>
      <c r="B122" s="2" t="s">
        <v>149</v>
      </c>
      <c r="C122" s="16">
        <f>C54</f>
        <v>2492000</v>
      </c>
      <c r="E122" s="2">
        <f>E54</f>
        <v>1311000</v>
      </c>
      <c r="F122" s="2">
        <v>1311000</v>
      </c>
      <c r="G122" s="2">
        <f>G54</f>
        <v>785000</v>
      </c>
    </row>
    <row r="123" spans="1:7" s="2" customFormat="1" x14ac:dyDescent="0.3">
      <c r="A123" s="14"/>
      <c r="B123" s="2" t="s">
        <v>105</v>
      </c>
      <c r="C123" s="16">
        <f>C102</f>
        <v>3840000</v>
      </c>
      <c r="E123" s="2">
        <f>E102</f>
        <v>3711000</v>
      </c>
      <c r="F123" s="2">
        <v>3711000</v>
      </c>
      <c r="G123" s="2">
        <f>G102</f>
        <v>3870000</v>
      </c>
    </row>
    <row r="124" spans="1:7" x14ac:dyDescent="0.3">
      <c r="B124" s="2"/>
    </row>
    <row r="125" spans="1:7" x14ac:dyDescent="0.3">
      <c r="A125" s="23" t="s">
        <v>20</v>
      </c>
      <c r="B125" s="2" t="s">
        <v>21</v>
      </c>
    </row>
    <row r="126" spans="1:7" x14ac:dyDescent="0.3">
      <c r="B126" s="2" t="s">
        <v>22</v>
      </c>
    </row>
    <row r="127" spans="1:7" x14ac:dyDescent="0.3">
      <c r="B127" s="2"/>
    </row>
    <row r="128" spans="1:7" x14ac:dyDescent="0.3">
      <c r="A128" s="29" t="s">
        <v>23</v>
      </c>
      <c r="B128" s="13" t="s">
        <v>185</v>
      </c>
      <c r="C128" s="20"/>
      <c r="D128" s="1">
        <f>C128*0.5*0.27</f>
        <v>0</v>
      </c>
      <c r="E128" s="1">
        <v>0</v>
      </c>
      <c r="F128" s="1">
        <v>0</v>
      </c>
      <c r="G128" s="1">
        <v>0</v>
      </c>
    </row>
    <row r="129" spans="1:7" x14ac:dyDescent="0.3">
      <c r="A129" s="29" t="s">
        <v>24</v>
      </c>
      <c r="B129" s="13" t="s">
        <v>25</v>
      </c>
      <c r="C129" s="20"/>
      <c r="D129" s="1">
        <f t="shared" ref="D129:D133" si="4">C129*0.5*0.27</f>
        <v>0</v>
      </c>
      <c r="E129" s="1">
        <v>0</v>
      </c>
      <c r="F129" s="1">
        <v>0</v>
      </c>
      <c r="G129" s="1">
        <v>0</v>
      </c>
    </row>
    <row r="130" spans="1:7" x14ac:dyDescent="0.3">
      <c r="A130" s="29" t="s">
        <v>26</v>
      </c>
      <c r="B130" s="13" t="s">
        <v>223</v>
      </c>
      <c r="C130" s="20">
        <v>19685000</v>
      </c>
      <c r="D130" s="1">
        <f t="shared" si="4"/>
        <v>2657475</v>
      </c>
      <c r="E130" s="1">
        <v>0</v>
      </c>
      <c r="F130" s="1">
        <v>0</v>
      </c>
      <c r="G130" s="1">
        <v>92000</v>
      </c>
    </row>
    <row r="131" spans="1:7" x14ac:dyDescent="0.3">
      <c r="A131" s="29" t="s">
        <v>27</v>
      </c>
      <c r="B131" s="13" t="s">
        <v>28</v>
      </c>
      <c r="C131" s="20">
        <v>1260000</v>
      </c>
      <c r="D131" s="1">
        <f t="shared" si="4"/>
        <v>170100</v>
      </c>
      <c r="E131" s="1">
        <v>0</v>
      </c>
      <c r="F131" s="1">
        <v>0</v>
      </c>
      <c r="G131" s="1">
        <v>0</v>
      </c>
    </row>
    <row r="132" spans="1:7" x14ac:dyDescent="0.3">
      <c r="A132" s="29" t="s">
        <v>207</v>
      </c>
      <c r="B132" s="13" t="s">
        <v>208</v>
      </c>
      <c r="C132" s="20"/>
      <c r="D132" s="1">
        <f t="shared" si="4"/>
        <v>0</v>
      </c>
    </row>
    <row r="133" spans="1:7" x14ac:dyDescent="0.3">
      <c r="A133" s="29" t="s">
        <v>186</v>
      </c>
      <c r="B133" s="13" t="s">
        <v>187</v>
      </c>
      <c r="C133" s="20"/>
      <c r="D133" s="1">
        <f t="shared" si="4"/>
        <v>0</v>
      </c>
      <c r="E133" s="1">
        <v>0</v>
      </c>
      <c r="F133" s="1">
        <v>0</v>
      </c>
    </row>
    <row r="135" spans="1:7" s="2" customFormat="1" x14ac:dyDescent="0.3">
      <c r="A135" s="14" t="s">
        <v>20</v>
      </c>
      <c r="B135" s="2" t="s">
        <v>29</v>
      </c>
      <c r="C135" s="16">
        <f>SUM(C128:C133)</f>
        <v>20945000</v>
      </c>
      <c r="D135" s="2">
        <f>SUM(D128:D134)</f>
        <v>2827575</v>
      </c>
      <c r="E135" s="2">
        <f>SUM(E128:E134)</f>
        <v>0</v>
      </c>
      <c r="F135" s="2">
        <f>SUM(F128:F134)</f>
        <v>0</v>
      </c>
      <c r="G135" s="2">
        <f>SUM(G128:G134)</f>
        <v>92000</v>
      </c>
    </row>
    <row r="137" spans="1:7" x14ac:dyDescent="0.3">
      <c r="A137" s="23" t="s">
        <v>30</v>
      </c>
      <c r="B137" s="14" t="s">
        <v>107</v>
      </c>
      <c r="D137" s="2"/>
    </row>
    <row r="138" spans="1:7" x14ac:dyDescent="0.3">
      <c r="B138" s="2"/>
      <c r="D138" s="2"/>
    </row>
    <row r="139" spans="1:7" x14ac:dyDescent="0.3">
      <c r="A139" s="23" t="s">
        <v>135</v>
      </c>
      <c r="B139" s="15" t="s">
        <v>226</v>
      </c>
      <c r="C139" s="20">
        <v>5083000</v>
      </c>
      <c r="D139" s="1">
        <f>C139*0.27</f>
        <v>1372410</v>
      </c>
      <c r="E139" s="1">
        <v>6600000</v>
      </c>
      <c r="G139" s="1">
        <v>5600000</v>
      </c>
    </row>
    <row r="140" spans="1:7" x14ac:dyDescent="0.3">
      <c r="A140" s="23" t="s">
        <v>136</v>
      </c>
      <c r="B140" s="15"/>
      <c r="C140" s="20"/>
      <c r="D140" s="1">
        <f t="shared" ref="D140:D141" si="5">C140*0.27</f>
        <v>0</v>
      </c>
      <c r="E140" s="1">
        <v>1092000</v>
      </c>
      <c r="G140" s="1">
        <v>1001000</v>
      </c>
    </row>
    <row r="141" spans="1:7" x14ac:dyDescent="0.3">
      <c r="A141" s="23" t="s">
        <v>137</v>
      </c>
      <c r="B141" s="15"/>
      <c r="C141" s="20"/>
      <c r="D141" s="1">
        <f t="shared" si="5"/>
        <v>0</v>
      </c>
      <c r="E141" s="1">
        <v>473000</v>
      </c>
      <c r="G141" s="1">
        <v>440000</v>
      </c>
    </row>
    <row r="142" spans="1:7" x14ac:dyDescent="0.3">
      <c r="A142" s="23" t="s">
        <v>138</v>
      </c>
      <c r="B142" s="15" t="s">
        <v>92</v>
      </c>
      <c r="C142" s="20">
        <v>580000</v>
      </c>
      <c r="D142" s="1">
        <v>0</v>
      </c>
      <c r="E142" s="1">
        <v>580000</v>
      </c>
      <c r="G142" s="1">
        <v>530000</v>
      </c>
    </row>
    <row r="144" spans="1:7" s="2" customFormat="1" x14ac:dyDescent="0.3">
      <c r="A144" s="14"/>
      <c r="B144" s="2" t="s">
        <v>31</v>
      </c>
      <c r="C144" s="16">
        <f>SUM(C139:C143)</f>
        <v>5663000</v>
      </c>
      <c r="D144" s="2">
        <f>SUM(D139:D143)</f>
        <v>1372410</v>
      </c>
      <c r="E144" s="2">
        <f>SUM(E139:E143)</f>
        <v>8745000</v>
      </c>
      <c r="F144" s="2">
        <v>8745000</v>
      </c>
      <c r="G144" s="2">
        <f>SUM(G139:G143)</f>
        <v>7571000</v>
      </c>
    </row>
    <row r="145" spans="1:7" s="2" customFormat="1" x14ac:dyDescent="0.3">
      <c r="A145" s="14"/>
      <c r="C145" s="16"/>
    </row>
    <row r="146" spans="1:7" x14ac:dyDescent="0.3">
      <c r="A146" s="23" t="s">
        <v>191</v>
      </c>
      <c r="B146" s="14" t="s">
        <v>192</v>
      </c>
    </row>
    <row r="147" spans="1:7" x14ac:dyDescent="0.3">
      <c r="B147" s="2"/>
    </row>
    <row r="148" spans="1:7" x14ac:dyDescent="0.3">
      <c r="A148" s="23" t="s">
        <v>193</v>
      </c>
      <c r="B148" s="30" t="s">
        <v>194</v>
      </c>
      <c r="C148" s="20">
        <v>0</v>
      </c>
      <c r="D148" s="1">
        <f t="shared" ref="D148" si="6">C148*0.27</f>
        <v>0</v>
      </c>
      <c r="G148" s="1">
        <v>0</v>
      </c>
    </row>
    <row r="149" spans="1:7" x14ac:dyDescent="0.3">
      <c r="A149" s="23" t="s">
        <v>195</v>
      </c>
      <c r="B149" s="31" t="s">
        <v>196</v>
      </c>
      <c r="C149" s="20">
        <v>0</v>
      </c>
      <c r="D149" s="1">
        <v>0</v>
      </c>
      <c r="E149" s="1">
        <v>0</v>
      </c>
      <c r="G149" s="1">
        <v>317000</v>
      </c>
    </row>
    <row r="150" spans="1:7" x14ac:dyDescent="0.3">
      <c r="A150" s="23" t="s">
        <v>198</v>
      </c>
      <c r="B150" s="31" t="s">
        <v>199</v>
      </c>
      <c r="C150" s="20">
        <v>0</v>
      </c>
      <c r="D150" s="1">
        <v>0</v>
      </c>
      <c r="E150" s="1">
        <v>0</v>
      </c>
      <c r="G150" s="1">
        <v>0</v>
      </c>
    </row>
    <row r="151" spans="1:7" x14ac:dyDescent="0.3">
      <c r="A151" s="23" t="s">
        <v>200</v>
      </c>
      <c r="B151" s="31" t="s">
        <v>201</v>
      </c>
      <c r="C151" s="20">
        <v>0</v>
      </c>
      <c r="D151" s="1">
        <v>0</v>
      </c>
      <c r="G151" s="1">
        <v>0</v>
      </c>
    </row>
    <row r="152" spans="1:7" x14ac:dyDescent="0.3">
      <c r="A152" s="23" t="s">
        <v>215</v>
      </c>
      <c r="B152" s="31" t="s">
        <v>216</v>
      </c>
      <c r="C152" s="20"/>
      <c r="G152" s="1">
        <v>7000</v>
      </c>
    </row>
    <row r="153" spans="1:7" x14ac:dyDescent="0.3">
      <c r="B153" s="32"/>
    </row>
    <row r="154" spans="1:7" s="2" customFormat="1" x14ac:dyDescent="0.3">
      <c r="A154" s="33" t="s">
        <v>191</v>
      </c>
      <c r="B154" s="2" t="s">
        <v>197</v>
      </c>
      <c r="C154" s="16">
        <f>SUM(C148:C153)</f>
        <v>0</v>
      </c>
      <c r="D154" s="2">
        <f>SUM(D148:D153)</f>
        <v>0</v>
      </c>
      <c r="E154" s="2">
        <f>SUM(E148:E153)</f>
        <v>0</v>
      </c>
      <c r="F154" s="2">
        <f>SUM(F148:F153)</f>
        <v>0</v>
      </c>
      <c r="G154" s="2">
        <f>SUM(G148:G153)</f>
        <v>324000</v>
      </c>
    </row>
    <row r="155" spans="1:7" x14ac:dyDescent="0.3">
      <c r="A155" s="24"/>
      <c r="B155" s="2"/>
      <c r="D155" s="2"/>
      <c r="E155" s="2"/>
      <c r="F155" s="2"/>
    </row>
    <row r="156" spans="1:7" x14ac:dyDescent="0.3">
      <c r="A156" s="24" t="s">
        <v>212</v>
      </c>
      <c r="B156" s="1" t="s">
        <v>213</v>
      </c>
      <c r="D156" s="2"/>
      <c r="E156" s="2"/>
      <c r="F156" s="2"/>
      <c r="G156" s="1">
        <v>89000</v>
      </c>
    </row>
    <row r="157" spans="1:7" x14ac:dyDescent="0.3">
      <c r="A157" s="23" t="s">
        <v>152</v>
      </c>
      <c r="B157" s="1" t="s">
        <v>153</v>
      </c>
      <c r="C157" s="20">
        <v>0</v>
      </c>
      <c r="D157" s="1">
        <f>C157*0.5*0.27</f>
        <v>0</v>
      </c>
      <c r="E157" s="1">
        <v>0</v>
      </c>
      <c r="G157" s="1">
        <v>517000</v>
      </c>
    </row>
    <row r="158" spans="1:7" x14ac:dyDescent="0.3">
      <c r="A158" s="23" t="s">
        <v>217</v>
      </c>
      <c r="B158" s="1" t="s">
        <v>218</v>
      </c>
      <c r="C158" s="20"/>
      <c r="G158" s="1">
        <v>109000</v>
      </c>
    </row>
    <row r="159" spans="1:7" x14ac:dyDescent="0.3">
      <c r="A159" s="23" t="s">
        <v>159</v>
      </c>
      <c r="B159" s="1" t="s">
        <v>171</v>
      </c>
      <c r="C159" s="20">
        <v>850000</v>
      </c>
      <c r="E159" s="1">
        <v>500000</v>
      </c>
      <c r="G159" s="1">
        <v>739000</v>
      </c>
    </row>
    <row r="160" spans="1:7" x14ac:dyDescent="0.3">
      <c r="A160" s="23" t="s">
        <v>141</v>
      </c>
      <c r="B160" s="1" t="s">
        <v>205</v>
      </c>
      <c r="C160" s="20">
        <v>573000</v>
      </c>
      <c r="E160" s="1">
        <v>573000</v>
      </c>
      <c r="G160" s="1">
        <v>0</v>
      </c>
    </row>
    <row r="161" spans="1:7" x14ac:dyDescent="0.3">
      <c r="A161" s="23" t="s">
        <v>157</v>
      </c>
      <c r="B161" s="1" t="s">
        <v>142</v>
      </c>
      <c r="C161" s="20">
        <v>158000</v>
      </c>
      <c r="E161" s="1">
        <v>748000</v>
      </c>
      <c r="G161" s="1">
        <v>0</v>
      </c>
    </row>
    <row r="162" spans="1:7" x14ac:dyDescent="0.3">
      <c r="A162" s="23" t="s">
        <v>190</v>
      </c>
      <c r="B162" s="1" t="s">
        <v>158</v>
      </c>
      <c r="C162" s="20">
        <f>G162*1.15</f>
        <v>781999.99999999988</v>
      </c>
      <c r="E162" s="1">
        <v>312000</v>
      </c>
      <c r="G162" s="1">
        <v>680000</v>
      </c>
    </row>
    <row r="163" spans="1:7" x14ac:dyDescent="0.3">
      <c r="A163" s="23" t="s">
        <v>177</v>
      </c>
      <c r="B163" s="1" t="s">
        <v>162</v>
      </c>
      <c r="C163" s="20">
        <v>100000</v>
      </c>
      <c r="E163" s="1">
        <v>177000</v>
      </c>
      <c r="G163" s="1">
        <v>0</v>
      </c>
    </row>
    <row r="164" spans="1:7" x14ac:dyDescent="0.3">
      <c r="A164" s="23" t="s">
        <v>178</v>
      </c>
      <c r="B164" s="1" t="s">
        <v>163</v>
      </c>
      <c r="C164" s="20">
        <v>12000</v>
      </c>
      <c r="E164" s="1">
        <v>12000</v>
      </c>
      <c r="G164" s="1">
        <v>0</v>
      </c>
    </row>
    <row r="166" spans="1:7" s="2" customFormat="1" x14ac:dyDescent="0.3">
      <c r="A166" s="14"/>
      <c r="B166" s="2" t="s">
        <v>155</v>
      </c>
      <c r="C166" s="16">
        <f>SUM(C157:C165)</f>
        <v>2475000</v>
      </c>
      <c r="D166" s="2">
        <f>SUM(D157:D165)</f>
        <v>0</v>
      </c>
      <c r="E166" s="2">
        <f>SUM(E157:E165)</f>
        <v>2322000</v>
      </c>
      <c r="G166" s="2">
        <f>SUM(G156:G165)</f>
        <v>2134000</v>
      </c>
    </row>
    <row r="168" spans="1:7" s="16" customFormat="1" x14ac:dyDescent="0.3">
      <c r="A168" s="25"/>
      <c r="B168" s="16" t="s">
        <v>169</v>
      </c>
      <c r="C168" s="16">
        <f>C119+C135+C144+C166</f>
        <v>78827000</v>
      </c>
      <c r="D168" s="16">
        <f>D166+N161+D144+D135+D117+D102+D96+D89+D61+D54+D40+D13</f>
        <v>6522950</v>
      </c>
      <c r="E168" s="2">
        <f>E119+E135+E144+E166+E154</f>
        <v>57098000</v>
      </c>
      <c r="F168" s="2">
        <f>F119+F135+F144</f>
        <v>52027000</v>
      </c>
      <c r="G168" s="2">
        <f>G119+G135+G144+G154+G166</f>
        <v>52244000</v>
      </c>
    </row>
    <row r="172" spans="1:7" s="2" customFormat="1" x14ac:dyDescent="0.3">
      <c r="A172" s="14"/>
      <c r="C172" s="16"/>
    </row>
  </sheetData>
  <mergeCells count="1">
    <mergeCell ref="C1:D1"/>
  </mergeCells>
  <printOptions gridLines="1"/>
  <pageMargins left="0.70866141732283472" right="0.55118110236220474" top="0.94488188976377963" bottom="0.55118110236220474" header="0.31496062992125984" footer="0.31496062992125984"/>
  <pageSetup paperSize="9" orientation="landscape" r:id="rId1"/>
  <headerFooter>
    <oddHeader>&amp;C&amp;"-,Félkövér"Marketing Kft. 2023. évi üzleti terve
&amp;R1. számú melléklet
Adatok forintban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Win10</cp:lastModifiedBy>
  <cp:lastPrinted>2023-01-24T20:00:00Z</cp:lastPrinted>
  <dcterms:created xsi:type="dcterms:W3CDTF">2019-03-25T21:37:27Z</dcterms:created>
  <dcterms:modified xsi:type="dcterms:W3CDTF">2023-02-02T12:02:25Z</dcterms:modified>
</cp:coreProperties>
</file>