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475" tabRatio="926" activeTab="0"/>
  </bookViews>
  <sheets>
    <sheet name="1.sz.mell." sheetId="1" r:id="rId1"/>
    <sheet name="2.sz.mell." sheetId="2" r:id="rId2"/>
    <sheet name="3.sz.mell." sheetId="3" r:id="rId3"/>
    <sheet name="4.sz.mell." sheetId="4" r:id="rId4"/>
    <sheet name="5.sz.mell." sheetId="5" r:id="rId5"/>
    <sheet name="6.sz.mell." sheetId="6" r:id="rId6"/>
    <sheet name="7.sz.mell." sheetId="7" r:id="rId7"/>
    <sheet name="8.sz.mell." sheetId="8" r:id="rId8"/>
    <sheet name="9.sz.mell." sheetId="9" r:id="rId9"/>
    <sheet name="10.sz.mell." sheetId="10" r:id="rId10"/>
    <sheet name="11.sz.mell." sheetId="11" r:id="rId11"/>
    <sheet name="12.sz.mell." sheetId="12" r:id="rId12"/>
    <sheet name="13.sz.mell." sheetId="13" r:id="rId13"/>
    <sheet name="14.sz.mell." sheetId="14" r:id="rId14"/>
    <sheet name="15.sz.mell." sheetId="15" r:id="rId15"/>
    <sheet name="16.sz.mell." sheetId="16" r:id="rId16"/>
    <sheet name="17.sz.mell." sheetId="17" r:id="rId17"/>
    <sheet name="18.sz.mell." sheetId="18" r:id="rId18"/>
    <sheet name="19.sz.mell." sheetId="19" r:id="rId19"/>
    <sheet name="20.sz.mell." sheetId="20" r:id="rId20"/>
    <sheet name="21.sz.mell." sheetId="21" r:id="rId21"/>
    <sheet name="22.sz.mell." sheetId="22" r:id="rId22"/>
    <sheet name="23.sz.mell." sheetId="23" r:id="rId23"/>
    <sheet name="24.sz.mell." sheetId="24" r:id="rId24"/>
    <sheet name="25.sz.mell." sheetId="25" r:id="rId25"/>
    <sheet name="26.sz.mell." sheetId="26" r:id="rId26"/>
    <sheet name="27.sz.mell." sheetId="27" r:id="rId27"/>
    <sheet name="28.sz.mell." sheetId="28" r:id="rId28"/>
  </sheets>
  <externalReferences>
    <externalReference r:id="rId31"/>
  </externalReferences>
  <definedNames>
    <definedName name="_ftn1" localSheetId="22">'23.sz.mell.'!$A$31</definedName>
    <definedName name="_ftnref1" localSheetId="22">'23.sz.mell.'!$A$22</definedName>
    <definedName name="_xlfn.IFERROR" hidden="1">#NAME?</definedName>
    <definedName name="_xlnm.Print_Titles" localSheetId="9">'10.sz.mell.'!$1:$6</definedName>
    <definedName name="_xlnm.Print_Titles" localSheetId="10">'11.sz.mell.'!$1:$7</definedName>
    <definedName name="_xlnm.Print_Titles" localSheetId="11">'12.sz.mell.'!$1:$7</definedName>
    <definedName name="_xlnm.Print_Titles" localSheetId="20">'21.sz.mell.'!$4:$8</definedName>
    <definedName name="_xlnm.Print_Titles" localSheetId="8">'9.sz.mell.'!$1:$1</definedName>
    <definedName name="_xlnm.Print_Area" localSheetId="0">'1.sz.mell.'!$A$1:$E$166</definedName>
    <definedName name="_xlnm.Print_Area" localSheetId="14">'15.sz.mell.'!$A$1:$E$159</definedName>
    <definedName name="_xlnm.Print_Area" localSheetId="1">'2.sz.mell.'!$A$1:$E$168</definedName>
    <definedName name="_xlnm.Print_Area" localSheetId="22">'23.sz.mell.'!$A$1:$D$45</definedName>
    <definedName name="_xlnm.Print_Area" localSheetId="2">'3.sz.mell.'!$A$1:$E$168</definedName>
    <definedName name="_xlnm.Print_Area" localSheetId="3">'4.sz.mell.'!$A$1:$E$168</definedName>
    <definedName name="RM_6.3.sz.mell__A_2">#REF!</definedName>
    <definedName name="RM_6.4.sz.mell__A_1">#REF!</definedName>
    <definedName name="RM_6.4.sz.mell__A_2">#REF!</definedName>
  </definedNames>
  <calcPr fullCalcOnLoad="1"/>
</workbook>
</file>

<file path=xl/sharedStrings.xml><?xml version="1.0" encoding="utf-8"?>
<sst xmlns="http://schemas.openxmlformats.org/spreadsheetml/2006/main" count="1898" uniqueCount="1103">
  <si>
    <t>Működési célú finanszírozási kiadások
(hiteltörlesztés, értékpapír vásárlás, stb.)</t>
  </si>
  <si>
    <t>Felhalmozási célú finanszírozási kiadások
(hiteltörlesztés, értékpapír vásárlás, stb.)</t>
  </si>
  <si>
    <t>Eszközök hasznosítása utáni kedvezmény, mentesség</t>
  </si>
  <si>
    <t>Helyiségek hasznosítása utáni kedvezmény, mentesség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</si>
  <si>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</si>
  <si>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</si>
  <si>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</si>
  <si>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</si>
  <si>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</si>
  <si>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</si>
  <si>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</si>
  <si>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</si>
  <si>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</si>
  <si>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</si>
  <si>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</si>
  <si>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</si>
  <si>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</si>
  <si>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</si>
  <si>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</si>
  <si>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</si>
  <si>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</si>
  <si>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</si>
  <si>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</si>
  <si>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</si>
  <si>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</si>
  <si>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</si>
  <si>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</si>
  <si>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</si>
  <si>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</si>
  <si>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</si>
  <si>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</si>
  <si>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</si>
  <si>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</si>
  <si>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</si>
  <si>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</si>
  <si>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</si>
  <si>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</si>
  <si>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</si>
  <si>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</si>
  <si>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</si>
  <si>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Jogcím</t>
  </si>
  <si>
    <t>Összesen:</t>
  </si>
  <si>
    <t>01</t>
  </si>
  <si>
    <t>Bevételek</t>
  </si>
  <si>
    <t>Kiadások</t>
  </si>
  <si>
    <t>02</t>
  </si>
  <si>
    <t>03</t>
  </si>
  <si>
    <t>Megnevezés</t>
  </si>
  <si>
    <t>Személyi juttatások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</si>
  <si>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</si>
  <si>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</si>
  <si>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</si>
  <si>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</si>
  <si>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</si>
  <si>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............................</t>
  </si>
  <si>
    <t>Kiadások összesen: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</si>
  <si>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</si>
  <si>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</si>
  <si>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</si>
  <si>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</si>
  <si>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</si>
  <si>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</si>
  <si>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</si>
  <si>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</si>
  <si>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</si>
  <si>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</si>
  <si>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</si>
  <si>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</si>
  <si>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</si>
  <si>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</si>
  <si>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</si>
  <si>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</si>
  <si>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</si>
  <si>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</si>
  <si>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</si>
  <si>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</si>
  <si>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</si>
  <si>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</si>
  <si>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</si>
  <si>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</si>
  <si>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</si>
  <si>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</si>
  <si>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</si>
  <si>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</si>
  <si>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</si>
  <si>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</si>
  <si>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</si>
  <si>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</si>
  <si>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</si>
  <si>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</si>
  <si>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</si>
  <si>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</si>
  <si>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</si>
  <si>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</si>
  <si>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</si>
  <si>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Közhatalmi bevételek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</si>
  <si>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</si>
  <si>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</si>
  <si>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</si>
  <si>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</si>
  <si>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</si>
  <si>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</si>
  <si>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</si>
  <si>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</si>
  <si>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</si>
  <si>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</si>
  <si>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</si>
  <si>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</si>
  <si>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</si>
  <si>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</si>
  <si>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</si>
  <si>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</si>
  <si>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</si>
  <si>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</si>
  <si>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Beruházások</t>
  </si>
  <si>
    <t>Egyéb felhalmozási kiadások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</si>
  <si>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</si>
  <si>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</si>
  <si>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</si>
  <si>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</si>
  <si>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</si>
  <si>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</si>
  <si>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</si>
  <si>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</si>
  <si>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</si>
  <si>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</si>
  <si>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</si>
  <si>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</si>
  <si>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Hiány belső finanszírozás bevételei ( 14+…+18)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</si>
  <si>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</si>
  <si>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</si>
  <si>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</si>
  <si>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</si>
  <si>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</si>
  <si>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</si>
  <si>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</si>
  <si>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</si>
  <si>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</si>
  <si>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</si>
  <si>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Gépjárműadó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</si>
  <si>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</si>
  <si>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</si>
  <si>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</si>
  <si>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</si>
  <si>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</si>
  <si>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</si>
  <si>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</si>
  <si>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</si>
  <si>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</si>
  <si>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</si>
  <si>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</si>
  <si>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</si>
  <si>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</si>
  <si>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</si>
  <si>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</si>
  <si>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garancia- és kezességvállalásból megtérülések ÁH-n kívülről</t>
  </si>
  <si>
    <t>Egyéb működési célú átvett pénzeszköz</t>
  </si>
  <si>
    <t>Felhalm. célú garancia- és kezességvállalásból megtérülések ÁH-n kívülről</t>
  </si>
  <si>
    <t>Egyéb felhalmozási célú átvett pénzeszköz</t>
  </si>
  <si>
    <t>Hosszú lejáratú  hitelek, kölcsönök felvétele</t>
  </si>
  <si>
    <t>Likviditási célú  hitelek, kölcsönök felvétele pénzügyi vállalkozástól</t>
  </si>
  <si>
    <t>Forgatási célú belföldi értékpapírok beváltása,  értékesítése</t>
  </si>
  <si>
    <t>Befektetési célú belföldi értékpapírok beváltása,  értékesítése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</si>
  <si>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</si>
  <si>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</si>
  <si>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</si>
  <si>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</si>
  <si>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</si>
  <si>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</si>
  <si>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</si>
  <si>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</si>
  <si>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</si>
  <si>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</si>
  <si>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</si>
  <si>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</si>
  <si>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</si>
  <si>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</si>
  <si>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</si>
  <si>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</si>
  <si>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</si>
  <si>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</si>
  <si>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</si>
  <si>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</si>
  <si>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</si>
  <si>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</si>
  <si>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</si>
  <si>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</si>
  <si>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</si>
  <si>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</si>
  <si>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Működési célú támogatások államháztartáson belülről</t>
  </si>
  <si>
    <t>Működési célú átvett pénzeszközök</t>
  </si>
  <si>
    <t>Hiány belső finanszírozásának bevételei (15.+…+18. )</t>
  </si>
  <si>
    <t>Likviditási célú hitelek törlesztése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</si>
  <si>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</si>
  <si>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</si>
  <si>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</si>
  <si>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</si>
  <si>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</si>
  <si>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1.-ből EU-s forrásból megvalósuló beruházás</t>
  </si>
  <si>
    <t>3.-ból EU-s forrásból megvalósuló felújítás</t>
  </si>
  <si>
    <t>Pénzügyi lízing kiadásai</t>
  </si>
  <si>
    <t>BEVÉTEL ÖSSZESEN (12+25)</t>
  </si>
  <si>
    <t>KIADÁSOK ÖSSZESEN (12+25)</t>
  </si>
  <si>
    <t>Összes bevétel, kiadás</t>
  </si>
  <si>
    <t>Kiszámlázott általános forgalmi adó</t>
  </si>
  <si>
    <t>Általános forgalmi adó visszatérülése</t>
  </si>
  <si>
    <t>Felhalmozási célú átvett pénzeszközök</t>
  </si>
  <si>
    <t>Irányító szervi (önkormányzati) támogatás (intézményfinanszírozás)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</si>
  <si>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</si>
  <si>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</si>
  <si>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</si>
  <si>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</si>
  <si>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</si>
  <si>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</si>
  <si>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</si>
  <si>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 xml:space="preserve">Működési célú kvi támogatások és kiegészítő támogatások </t>
  </si>
  <si>
    <t>Elszámolásból származó bevételek</t>
  </si>
  <si>
    <t>Biztosító által fizetett kártérítés</t>
  </si>
  <si>
    <t xml:space="preserve">   - Törvényi előíráson alapuló befizetések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</si>
  <si>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</si>
  <si>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</si>
  <si>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</si>
  <si>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</si>
  <si>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</si>
  <si>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</si>
  <si>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</si>
  <si>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</si>
  <si>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</si>
  <si>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</si>
  <si>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>Külföldi értékpapírok beváltása</t>
  </si>
  <si>
    <t>Pénzeszközök lekötött betétként elhelyezése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</si>
  <si>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</si>
  <si>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</si>
  <si>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</si>
  <si>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</si>
  <si>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Váltóbevételek</t>
  </si>
  <si>
    <t>A</t>
  </si>
  <si>
    <t>B</t>
  </si>
  <si>
    <t>C</t>
  </si>
  <si>
    <t>E</t>
  </si>
  <si>
    <t>D</t>
  </si>
  <si>
    <t>F</t>
  </si>
  <si>
    <t>G</t>
  </si>
  <si>
    <t>H</t>
  </si>
  <si>
    <t>Hitelek, kölcsönök törlesztése külföldi kormányoknak nemz. szervezeteknek</t>
  </si>
  <si>
    <t>Éves tervezett létszám előirányzat (fő)</t>
  </si>
  <si>
    <t>Központi, irányító szervi támogatás</t>
  </si>
  <si>
    <t>Építményadó</t>
  </si>
  <si>
    <t>Iparűzési adó</t>
  </si>
  <si>
    <t>Kamatbevételek és más nyereségjellegű bevételek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</si>
  <si>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</si>
  <si>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</si>
  <si>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</si>
  <si>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</si>
  <si>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</si>
  <si>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</si>
  <si>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</si>
  <si>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Egyéb felhalmozási célú kiadások</t>
  </si>
  <si>
    <t>10</t>
  </si>
  <si>
    <t>11</t>
  </si>
  <si>
    <t>12</t>
  </si>
  <si>
    <t>Európai uniós támogatással megvalósuló projektek</t>
  </si>
  <si>
    <t>Eredeti
előirányzat</t>
  </si>
  <si>
    <t>I</t>
  </si>
  <si>
    <t>Kiadási jogcím</t>
  </si>
  <si>
    <t xml:space="preserve">F </t>
  </si>
  <si>
    <t xml:space="preserve"> Forintban!</t>
  </si>
  <si>
    <t>Módosított
előirányzat</t>
  </si>
  <si>
    <t>G=(D+F)</t>
  </si>
  <si>
    <t>Támogatási szerződés szerinti bevételek, kiadások</t>
  </si>
  <si>
    <t>Teljesítés</t>
  </si>
  <si>
    <t>Eredeti</t>
  </si>
  <si>
    <t>Módosított</t>
  </si>
  <si>
    <t xml:space="preserve">* Amennyiben több projekt megvalósítása történi egy időben akkor azokat külön-külön, projektenként be kell mutatni! </t>
  </si>
  <si>
    <t>Eredeti ei.</t>
  </si>
  <si>
    <t xml:space="preserve">Összesen: </t>
  </si>
  <si>
    <t>Eredeti előirányzat</t>
  </si>
  <si>
    <t>Módosított előirányzat</t>
  </si>
  <si>
    <t>Tényleges állományi létszám előirányzat (fő)</t>
  </si>
  <si>
    <t>Közfoglalkoztatottak tényleges állományi létszáma (fő)</t>
  </si>
  <si>
    <t>Beruházási (felhalmozási) kiadások előirányzata és teljesítése beruházásonként</t>
  </si>
  <si>
    <t>Felújítási kiadások előirányzata és teljesítése felújításonként</t>
  </si>
  <si>
    <t>Többéves kihatással járó döntésekből származó kötzelezettségek célok szerinti, évenkénti bontásban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</si>
  <si>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</si>
  <si>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</si>
  <si>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</si>
  <si>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</si>
  <si>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</si>
  <si>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</si>
  <si>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</si>
  <si>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Az önkormányzat által nyújtott hitel és kölcsön alakulása lejárat és eszközök szerinti bontásban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</si>
  <si>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</si>
  <si>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</si>
  <si>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</si>
  <si>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</si>
  <si>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</si>
  <si>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</si>
  <si>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</si>
  <si>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</si>
  <si>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</si>
  <si>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</si>
  <si>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</si>
  <si>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</si>
  <si>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</si>
  <si>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</si>
  <si>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</si>
  <si>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</si>
  <si>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</si>
  <si>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</si>
  <si>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</si>
  <si>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</si>
  <si>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</si>
  <si>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</si>
  <si>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</si>
  <si>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</si>
  <si>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</si>
  <si>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</si>
  <si>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Az önkormányzat által adott közvetett támogatások</t>
  </si>
  <si>
    <t>(kedvezménye)</t>
  </si>
  <si>
    <t>Tervezett</t>
  </si>
  <si>
    <t>Tényleges</t>
  </si>
  <si>
    <t>A helyi adókból biztosított kedvezményeket, mentességeket, adónemenként kell feltüntetni.</t>
  </si>
  <si>
    <t>K I M U T A T Á S</t>
  </si>
  <si>
    <t>VAGYONKIMUTATÁS</t>
  </si>
  <si>
    <t>Sorszám</t>
  </si>
  <si>
    <t>az érték nélkül nyilvántartott eszkzözkről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</si>
  <si>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</si>
  <si>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</si>
  <si>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</si>
  <si>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</si>
  <si>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</si>
  <si>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</si>
  <si>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</si>
  <si>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</si>
  <si>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</si>
  <si>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</si>
  <si>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</si>
  <si>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</si>
  <si>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</si>
  <si>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</si>
  <si>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</si>
  <si>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</si>
  <si>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</si>
  <si>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</si>
  <si>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</si>
  <si>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</si>
  <si>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</si>
  <si>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</si>
  <si>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</si>
  <si>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</si>
  <si>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</si>
  <si>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</si>
  <si>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</si>
  <si>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</si>
  <si>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</si>
  <si>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t>KÖLTSÉGVETÉSI SZERVEK MARADVÁNYÁNAK ALAKULÁSA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</si>
  <si>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</si>
  <si>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</si>
  <si>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</si>
  <si>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</si>
  <si>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</si>
  <si>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</si>
  <si>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</si>
  <si>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</si>
  <si>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Telekadó</t>
  </si>
  <si>
    <t xml:space="preserve">Önkormányzaton kívüli EU-s projekthez történő hozzájárulás </t>
  </si>
  <si>
    <r>
      <t>EU-s projekt neve, azonosítója:</t>
    </r>
    <r>
      <rPr>
        <sz val="11"/>
        <rFont val="Times New Roman"/>
        <family val="1"/>
      </rPr>
      <t xml:space="preserve">* </t>
    </r>
  </si>
  <si>
    <t>Módosítás utáni összes forrás, kiadás</t>
  </si>
  <si>
    <t>Évenkénti ütemezés</t>
  </si>
  <si>
    <t>I=C+F</t>
  </si>
  <si>
    <t>B=C+E+H</t>
  </si>
  <si>
    <t xml:space="preserve">Talajterhelési díj </t>
  </si>
  <si>
    <t>Összes
 tartozás</t>
  </si>
  <si>
    <t>9</t>
  </si>
  <si>
    <t>2</t>
  </si>
  <si>
    <t>3</t>
  </si>
  <si>
    <t>4</t>
  </si>
  <si>
    <t>5</t>
  </si>
  <si>
    <t>6</t>
  </si>
  <si>
    <t>7</t>
  </si>
  <si>
    <t>13</t>
  </si>
  <si>
    <t>14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</si>
  <si>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</si>
  <si>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</si>
  <si>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</si>
  <si>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</si>
  <si>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</si>
  <si>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</si>
  <si>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</si>
  <si>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</si>
  <si>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</si>
  <si>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</si>
  <si>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</si>
  <si>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</si>
  <si>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</si>
  <si>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8</t>
  </si>
  <si>
    <t>15</t>
  </si>
  <si>
    <t>22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</si>
  <si>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</si>
  <si>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</si>
  <si>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</si>
  <si>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</si>
  <si>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</si>
  <si>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</si>
  <si>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</si>
  <si>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</si>
  <si>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</si>
  <si>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</si>
  <si>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</si>
  <si>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</si>
  <si>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</si>
  <si>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</si>
  <si>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</si>
  <si>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</si>
  <si>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</si>
  <si>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</si>
  <si>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</si>
  <si>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</si>
  <si>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</si>
  <si>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55</t>
  </si>
  <si>
    <t>56</t>
  </si>
  <si>
    <t>57</t>
  </si>
  <si>
    <t>58</t>
  </si>
  <si>
    <t>61</t>
  </si>
  <si>
    <t>62</t>
  </si>
  <si>
    <t>63</t>
  </si>
  <si>
    <t>65</t>
  </si>
  <si>
    <t>66</t>
  </si>
  <si>
    <t>67</t>
  </si>
  <si>
    <t>68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</si>
  <si>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</si>
  <si>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</si>
  <si>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</si>
  <si>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</si>
  <si>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</si>
  <si>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</si>
  <si>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</si>
  <si>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</si>
  <si>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</si>
  <si>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</si>
  <si>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</si>
  <si>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</si>
  <si>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</si>
  <si>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</si>
  <si>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14-ből EU-s támogatás</t>
  </si>
  <si>
    <t>Felhalmozási célú támogatások államháztartáson belülről (17+…+21)</t>
  </si>
  <si>
    <t>Közhatalmi bevételek (24+…+30)</t>
  </si>
  <si>
    <t>Működési bevételek (32+…+ 42)</t>
  </si>
  <si>
    <t>Felhalmozási bevételek (44+…+48)</t>
  </si>
  <si>
    <t>Külföldi finanszírozás bevételei (77+…+80)</t>
  </si>
  <si>
    <t>KÖLTSÉGVETÉSI ÉS FINANSZÍROZÁSI BEVÉTELEK ÖSSZESEN: (59+83)</t>
  </si>
  <si>
    <t>31</t>
  </si>
  <si>
    <t>KÖLTSÉGVETÉSI KIADÁSOK ÖSSZESEN (1+22)</t>
  </si>
  <si>
    <t>FINANSZÍROZÁSI KIADÁSOK ÖSSZESEN: (37+41+48+53+59+60)</t>
  </si>
  <si>
    <t>25-ből EU-s forrásból megvalósuló felújítás</t>
  </si>
  <si>
    <t>Költségvetési hiány, többlet ( költségvetési bevételek 59. sor - költségvetési kiadások 36. sor) (+/-)</t>
  </si>
  <si>
    <t>Önkormányzat működési támogatásai (2+…+.9)</t>
  </si>
  <si>
    <t>Működési célú átvett pénzeszközök (50+ … + 52)</t>
  </si>
  <si>
    <t>Felhalmozási célú átvett pénzeszközök (55+…+57)</t>
  </si>
  <si>
    <t>KÖLTSÉGVETÉSI BEVÉTELEK ÖSSZESEN: (1+16+23+31+43+49+54)</t>
  </si>
  <si>
    <t>Hitel-, kölcsönfelvétel államháztartáson kívülről  (61+…+63)</t>
  </si>
  <si>
    <t>Belföldi értékpapírok bevételei (65 +…+ 68)</t>
  </si>
  <si>
    <t>Maradvány igénybevétele (70 + 71)</t>
  </si>
  <si>
    <t>Belföldi finanszírozás bevételei (73 + … + 75)</t>
  </si>
  <si>
    <t>FINANSZÍROZÁSI BEVÉTELEK ÖSSZESEN: (60 + 64+69+72+76+81+82)</t>
  </si>
  <si>
    <t xml:space="preserve">   - Egyéb elvonások, befizetések</t>
  </si>
  <si>
    <t xml:space="preserve">   - Tartalékok</t>
  </si>
  <si>
    <t xml:space="preserve">         - a 19-ből:             - Általános tartalék</t>
  </si>
  <si>
    <t>Hitel-, kölcsöntörlesztés államháztartáson kívülre (38+ … + 40)</t>
  </si>
  <si>
    <t>Belföldi értékpapírok kiadásai (42+ … + 47)</t>
  </si>
  <si>
    <t>Belföldi finanszírozás kiadásai (49+ … + 52)</t>
  </si>
  <si>
    <t>Külföldi finanszírozás kiadásai (54+ … + 58)</t>
  </si>
  <si>
    <t>KIADÁSOK ÖSSZESEN: (36.+61)</t>
  </si>
  <si>
    <t>1</t>
  </si>
  <si>
    <t>Önkormányzatok gyermekétkeztetési feladatainak támogatása</t>
  </si>
  <si>
    <t>Működési bevételek (2+…+12)</t>
  </si>
  <si>
    <t xml:space="preserve">  16-ból EU támogatás</t>
  </si>
  <si>
    <t>Felhalmozási célú támogatások államháztartáson belülről (20+…+22)</t>
  </si>
  <si>
    <t>Működési célú támogatások államháztartáson belülről (14+…+16)</t>
  </si>
  <si>
    <t>Felhalmozási bevételek (25+…+27)</t>
  </si>
  <si>
    <t>Költségvetési bevételek összesen (1+13+18+19+24+28+29)</t>
  </si>
  <si>
    <t>Finanszírozási bevételek (32+…+34)</t>
  </si>
  <si>
    <t>BEVÉTELEK ÖSSZESEN: (30+31)</t>
  </si>
  <si>
    <t>Működési költségvetés kiadásai (2+…+6)</t>
  </si>
  <si>
    <t>Felhalmozási költségvetés kiadásai (8+…+10)</t>
  </si>
  <si>
    <t>KIADÁSOK ÖSSZESEN: (7+12)</t>
  </si>
  <si>
    <t>23-ból EU-s forrásból megvalósuló beruházás</t>
  </si>
  <si>
    <t>Rövid lejáratú  hitelek, kölcsönök felvétele pénzügyi vállalkozástól</t>
  </si>
  <si>
    <t xml:space="preserve">                                       - Céltartalék</t>
  </si>
  <si>
    <t>27-ből           - Garancia- és kezességvállalásból kifizetés ÁH-n belülre</t>
  </si>
  <si>
    <t xml:space="preserve">   21-ből EU-s támogatás</t>
  </si>
  <si>
    <t xml:space="preserve">  52-ből EU-s támogatás (közvetlen)</t>
  </si>
  <si>
    <t xml:space="preserve">  57-ből EU-s támogatás (közvetlen)</t>
  </si>
  <si>
    <t xml:space="preserve">   - a 6-ból:       - Előző évi elszámolásból származó befizetések</t>
  </si>
  <si>
    <t>2021. évi XC.
törvény 2.  melléklete száma</t>
  </si>
  <si>
    <t>* Magyarország 2022. évi központi költségvetéséról szóló törvény</t>
  </si>
  <si>
    <t>Költségvetési bevételek összesen (1+3+4+5+7+…+12.)</t>
  </si>
  <si>
    <t xml:space="preserve">Hiány külső finanszírozásának bevételei (20+…+21) </t>
  </si>
  <si>
    <t>Működési célú finanszírozási bevételek összesen (14+19+22+23)</t>
  </si>
  <si>
    <t>BEVÉTEL ÖSSZESEN (13+24)</t>
  </si>
  <si>
    <t>Költségvetési kiadások összesen (1+...+8+10+…12)</t>
  </si>
  <si>
    <t>Működési célú finanszírozási kiadások összesen (14+...+23)</t>
  </si>
  <si>
    <t>KIADÁSOK ÖSSZESEN (13+24)</t>
  </si>
  <si>
    <t>Költségvetési bevételek összesen: (1+3+4+6+…+11)</t>
  </si>
  <si>
    <t>Felhalmozási célú finanszírozási bevételek összesen (13+19)</t>
  </si>
  <si>
    <t>Költségvetési kiadások összesen: (1+3+5+...+11)</t>
  </si>
  <si>
    <t>Felhalmozási célú finanszírozási kiadások összesen
(13+...+24)</t>
  </si>
  <si>
    <t xml:space="preserve"> Költségvetési maradvány igénybevétele </t>
  </si>
  <si>
    <t xml:space="preserve"> Vállalkozási maradvány igénybevétele </t>
  </si>
  <si>
    <t xml:space="preserve"> Betét visszavonásából származó bevétel </t>
  </si>
  <si>
    <t xml:space="preserve">   10-ből EU-s támogatásból megvalósuló programok, projektek kiadása</t>
  </si>
  <si>
    <t xml:space="preserve">   22-ből EU-s támogatás</t>
  </si>
  <si>
    <t>1.-ból EU-s támogatás</t>
  </si>
  <si>
    <t>5.-ból EU-s támogatás (közvetlen)</t>
  </si>
  <si>
    <t>Működési célú visszatérítendő támogatások, kölcsönök visszatérülése</t>
  </si>
  <si>
    <t>Egyéb működési célú támogatások bevételei</t>
  </si>
  <si>
    <t>Előző évi költségvetési maradvány igénybevétele</t>
  </si>
  <si>
    <t>Előző évi vállalkozási maradvány igénybevétele</t>
  </si>
  <si>
    <t>Működési célú támogatások államháztartáson belülről (10+…+11+…+14)</t>
  </si>
  <si>
    <t>Finanszírozási bevételek, kiadások egyenlege (finanszírozási bevételek 83. sor - finanszírozási kiadások 61. sor)
 (+/-)</t>
  </si>
  <si>
    <t xml:space="preserve">bevételei, kiadásai </t>
  </si>
  <si>
    <t xml:space="preserve">   Működési költségvetés kiadásai (2+…+6)</t>
  </si>
  <si>
    <t xml:space="preserve">   Felhalmozási költségvetés kiadásai (23+25+27)</t>
  </si>
  <si>
    <t>2022. évi tervezett támogatás összesen</t>
  </si>
  <si>
    <t/>
  </si>
  <si>
    <t>Bátaszék Város Önkormányzata</t>
  </si>
  <si>
    <t>Bátaszéki Közös Önkormányzati Hivatal</t>
  </si>
  <si>
    <t>TOP 3.2.1 Iskola energetika + 107/2022 pótmunka</t>
  </si>
  <si>
    <t>2020-2022</t>
  </si>
  <si>
    <t>VP6-7.2.1-20 Helyi piac fejlesztése</t>
  </si>
  <si>
    <t>2021-2022</t>
  </si>
  <si>
    <t>Kolozsvári utcai játszótér</t>
  </si>
  <si>
    <t>2022</t>
  </si>
  <si>
    <t>140/2021 Ipari parkban lévő földárok nyomvonalának megvált.</t>
  </si>
  <si>
    <t xml:space="preserve"> 91/2021 846/1 hrsz Szabadság u. ingatlan megvásárlása</t>
  </si>
  <si>
    <t>Közvilágítási lámpák cseréje III. ütem 17/2021</t>
  </si>
  <si>
    <t>246/2021 Budai u. 35-37. ingatlanrész megvásárlása</t>
  </si>
  <si>
    <t>Urnafal építés</t>
  </si>
  <si>
    <t>Egyéb gép, berendezés</t>
  </si>
  <si>
    <t>Közvilágítási lámpák cseréje IV. ütem</t>
  </si>
  <si>
    <t>Könyvtár kulturális állomány gyarapítása</t>
  </si>
  <si>
    <t>Könyvtár érdekeltésgnövelő tám.</t>
  </si>
  <si>
    <t>KÖH Egyéb gép, berendezés</t>
  </si>
  <si>
    <t>52/2022 593/1 vételi ajánlat</t>
  </si>
  <si>
    <t>Viziközmű pályázat- légfúvók beszerzése</t>
  </si>
  <si>
    <t>Köh szavazófülke beszerzés</t>
  </si>
  <si>
    <t xml:space="preserve">Használati díj terhére elvégzett beruházás szennyvíz </t>
  </si>
  <si>
    <t xml:space="preserve">Használati díj terhére elvégzett beruházás víz </t>
  </si>
  <si>
    <t>Harang tartószerkezet kialakítása</t>
  </si>
  <si>
    <t>Számvevőségi épület homlokzat felújítás</t>
  </si>
  <si>
    <t>Kövesdi bekötőút I. ütem</t>
  </si>
  <si>
    <t>Hunyadi utca 2/A I/3. villamosrendszer felújítása</t>
  </si>
  <si>
    <t>179/2022 Gárdonyi utca 1. - nyugati oldal homlokzati hőszigetelése</t>
  </si>
  <si>
    <t>Budai u. 56-58 - egy lakás villamoshálózat felújítás</t>
  </si>
  <si>
    <t>Budai u. 56-58 - nyugati oldal homlokzati hőszigetelése</t>
  </si>
  <si>
    <t>Svábhegy u.1 (szükséglakások) - közös vizesblokk kialakítása</t>
  </si>
  <si>
    <t>Gyaloghíd felújítási munkái Hunyadi utca-Kövesdi utca sarka</t>
  </si>
  <si>
    <t>Bátazséki Közös Önkormányzati Hivatal</t>
  </si>
  <si>
    <t>Keresztély Gyula Városi Könyvtár</t>
  </si>
  <si>
    <t>Kiegészítő támogatás</t>
  </si>
  <si>
    <t>2022. évi támogatás a kiegészítés után</t>
  </si>
  <si>
    <t>1.1.1.1.</t>
  </si>
  <si>
    <t xml:space="preserve">1.1.1.1.  Önkormányzati hivatal működésének támogatása (székhelynél)
</t>
  </si>
  <si>
    <t>1.1.1.2.</t>
  </si>
  <si>
    <t>Településüzemeltetés - zöldterület-gazdálkodás támogatása</t>
  </si>
  <si>
    <t>1.1.1.3.</t>
  </si>
  <si>
    <t>Településüzemeltetés - közvilágítás támogatása</t>
  </si>
  <si>
    <t>1.1.1.4.</t>
  </si>
  <si>
    <t>Településüzemeltetés - köztemető támogatása</t>
  </si>
  <si>
    <t>1.1.1.5.</t>
  </si>
  <si>
    <t>Településüzemeltetés - közutak támogatása</t>
  </si>
  <si>
    <t>1.1.1.6.</t>
  </si>
  <si>
    <t>Egyéb önkormányzati feladatok támogatása</t>
  </si>
  <si>
    <t>1.1.1.7.</t>
  </si>
  <si>
    <t>1.1.1.7. Lakott külterülettel kapcsolatos feladatok támogatása</t>
  </si>
  <si>
    <t>1.1.1.2-1.1.1.7</t>
  </si>
  <si>
    <t>1.1.</t>
  </si>
  <si>
    <t>A települési önkormányzatok működésének általános támogatása</t>
  </si>
  <si>
    <t>1.2.1.1.</t>
  </si>
  <si>
    <t>Óvodaműködtetési támogatás - óvoda napi nyitvatartási ideje eléri a nyolc órát</t>
  </si>
  <si>
    <t>1.2.2.1.</t>
  </si>
  <si>
    <t>pedagógusok átlagbéralapú támogatása</t>
  </si>
  <si>
    <t>1.2.3.2.1.1.1.</t>
  </si>
  <si>
    <t>pedagógus II. kategóriába sorolt pedagógusok, pedagógus szakképzettséggel rendelkező segítők kiegészítő támogatása</t>
  </si>
  <si>
    <t>1.2.4.1.1.</t>
  </si>
  <si>
    <t>A köznevelési Kjtvhr. 16. § (6) bekezdés a) pont ac) alpontja és b) pontja alapján nemzetiségi pótlékban részesülő pedagógus</t>
  </si>
  <si>
    <t>1.2.5.1.1.</t>
  </si>
  <si>
    <t>pedagógus szakképzettséggel nem rendelkező segítők átlagbéralapú támogatása</t>
  </si>
  <si>
    <t>1.2.</t>
  </si>
  <si>
    <t>A települési önkormányzatok egyes köznevelési feladatainak támogatása</t>
  </si>
  <si>
    <t>1.3.1</t>
  </si>
  <si>
    <t>A települési önkormányzatok szociális és gyermekjóléti feladatainak egyéb támogatása</t>
  </si>
  <si>
    <t>1.3.2.1.</t>
  </si>
  <si>
    <t>Család- és gyermekjóléti szolgálat</t>
  </si>
  <si>
    <t>1.3.2.3.1.</t>
  </si>
  <si>
    <t>Szociális étkeztetés - önálló feladatellátás</t>
  </si>
  <si>
    <t>1.3.2.4.3.</t>
  </si>
  <si>
    <t>Személyi gondozás - társulás által történő feladatellátás</t>
  </si>
  <si>
    <t>1.3.2.6.2.</t>
  </si>
  <si>
    <t>Időskorúak nappali intézményi ellátása - társulás által történő feladatellátás</t>
  </si>
  <si>
    <t>1.3.2.3-1.3.2.15</t>
  </si>
  <si>
    <t>Szociális feladatellátás</t>
  </si>
  <si>
    <t>1.3.3.1.2.</t>
  </si>
  <si>
    <t>Bölcsődei dajkák, középfokú végzettségű kisgyermeknevelők, szaktanácsadók bértámogatása</t>
  </si>
  <si>
    <t>1.3.3.2.</t>
  </si>
  <si>
    <t>Bölcsődei üzemeltetési támogatás</t>
  </si>
  <si>
    <t>1.3.3</t>
  </si>
  <si>
    <t xml:space="preserve">Bölcsőde támogatása </t>
  </si>
  <si>
    <t>1.4.1.1.</t>
  </si>
  <si>
    <t>Intézményi gyermekétkeztetés - bértámogatás</t>
  </si>
  <si>
    <t>1.4.1.2.</t>
  </si>
  <si>
    <t>Intézményi gyermekétkeztetés - üzemeltetési támogatás</t>
  </si>
  <si>
    <t>1.4.2.</t>
  </si>
  <si>
    <t>Szünidei étkeztetés támogatása</t>
  </si>
  <si>
    <t>1.4.</t>
  </si>
  <si>
    <t>A települési önkormányzatok gyermekétkeztetési feladatainak támogatása</t>
  </si>
  <si>
    <t>1.5.2.</t>
  </si>
  <si>
    <t>Települési önkormányzatok egyes kulturális feladatainak támogatása</t>
  </si>
  <si>
    <t>Érdekeltségnövelő támogatás</t>
  </si>
  <si>
    <t>1.5.</t>
  </si>
  <si>
    <t>A települési önkormányzatok kulturális feladatainak támogatása</t>
  </si>
  <si>
    <t>Szociális ágazati pótlék</t>
  </si>
  <si>
    <t>2021. évi beszámoló pótlólagos támogatás Egyes köznevelési feladatok tám.</t>
  </si>
  <si>
    <t>2021. évi beszámoló pótlólagos támogatás Egyes szoc és gyjóléti feladatok tám.</t>
  </si>
  <si>
    <t>2021. évi beszámoló pótlólagos támogatás Intézményi gyermekétkeztetés tám.</t>
  </si>
  <si>
    <t>2021. évi beszámoló pótlólagos támogatás Szünidei gyermekétkeztetés tám.</t>
  </si>
  <si>
    <t>Reki I. fordulós támogatás</t>
  </si>
  <si>
    <t>42.5.5</t>
  </si>
  <si>
    <t>Önkormányzati szolidaritási hozzájárulás</t>
  </si>
  <si>
    <t>ESZGY Orvosi ügyeletre átadott Bátaszék</t>
  </si>
  <si>
    <t>ESZGY HSNY-re hozzájárulás Bátaszék</t>
  </si>
  <si>
    <t>ESZGY HSNY-re igényelt állami támogatás átadása</t>
  </si>
  <si>
    <t>ESZGY IK hozzájárulás Bátaszék</t>
  </si>
  <si>
    <t>ESZGY IK-re igényelt állami támogatás átadása</t>
  </si>
  <si>
    <t>ESZGY Családsegítés Bátaszék</t>
  </si>
  <si>
    <t>ESZGY védőnők Bátaszék</t>
  </si>
  <si>
    <t>ESZGY munkaszervezet működtetésére Bátaszék</t>
  </si>
  <si>
    <t>ESZGY Szociális étkeztetésre támogatás átadása Bátaszék</t>
  </si>
  <si>
    <t>ESZGY Szociális étkeztetésre igényelt állami támogatás átadása</t>
  </si>
  <si>
    <t>ESZGY JHSNY támogatása</t>
  </si>
  <si>
    <t>ESZGY Szociális ágazati pótlék 01.-11.hó</t>
  </si>
  <si>
    <t>136/2022 Szociális étkeztetéshez forrás biztosítása</t>
  </si>
  <si>
    <t>MOB Óvodaműködtetési támogatás</t>
  </si>
  <si>
    <t>MOB Pedag.átlagbéralapú támogatás</t>
  </si>
  <si>
    <t>MOB Ped.II.kategba sorolt pedagógus támog.</t>
  </si>
  <si>
    <t>MOB nemzetiségi pótlék állami támogatás Bátaszék</t>
  </si>
  <si>
    <t>MOB Ped.szakk.nem rend.segítők átlbér támog.</t>
  </si>
  <si>
    <t>MOB bölcsődére átadott állami támogatás Bátaszék</t>
  </si>
  <si>
    <t>MOB gyermekétkeztetés állami támogatása Bátaszék</t>
  </si>
  <si>
    <t>MOB Működési hozzájárulás Bátaszék</t>
  </si>
  <si>
    <t>MOB Működési hozzájárulás Bátaszék tartalék</t>
  </si>
  <si>
    <t>MOB munkaszervezet működtetésére Bátaszék</t>
  </si>
  <si>
    <t>Német Nemzetiségi Önkormányzat támogatása</t>
  </si>
  <si>
    <t>Roma Nemzetiségi Önkormányzat támogatása</t>
  </si>
  <si>
    <t>Bursa Hungarica ösztöndíjak</t>
  </si>
  <si>
    <t>TOP -1.1.3-Agrárogisztika támogatás visszafizetés</t>
  </si>
  <si>
    <t>KÖH tartalékok</t>
  </si>
  <si>
    <t>Könyvtár-Efop pályázat visszafizetés</t>
  </si>
  <si>
    <t>49/2022 Háború elől menekülők elszállásolása,ellátás Záhony Önk. r.</t>
  </si>
  <si>
    <t>KÖH 2021. évi elszámolás visszafizetése Bátaszék</t>
  </si>
  <si>
    <t>Működési célú pénzeszközátadás államháztartáson kívülre</t>
  </si>
  <si>
    <t>Pogárőrség támogatása</t>
  </si>
  <si>
    <t>Nemzetőrség támogatása</t>
  </si>
  <si>
    <t>BSE támogatása</t>
  </si>
  <si>
    <t>Vöröskereszt véradók támogatása</t>
  </si>
  <si>
    <t>Vállalkozók Ipartestülete támogatás</t>
  </si>
  <si>
    <t>Tűzoltó Köztestület támogatása</t>
  </si>
  <si>
    <t>Horgász Egyesület támogatása</t>
  </si>
  <si>
    <t>Egyházak pályázható támogatási keretösszege</t>
  </si>
  <si>
    <t>Hagyományőrző egyesületek pályázható támogatási keretösszege</t>
  </si>
  <si>
    <t>Alapítványok pályázható támogatási keretösszege</t>
  </si>
  <si>
    <t>Sportszervezetek pályázható támogatási keretösszege (sakk)</t>
  </si>
  <si>
    <t>Közművelődési szervezetek pályázható támogatási keretösszege</t>
  </si>
  <si>
    <t>Egyéb civil szervezetek pályázható támogatási keretösszege</t>
  </si>
  <si>
    <t xml:space="preserve">Marketing Kft. Közművelődési feladatok (közfeladatellátási szerződés) </t>
  </si>
  <si>
    <t xml:space="preserve">Marketing Kft. Múzeumi feladatok (közfeladatellátási szerződés) </t>
  </si>
  <si>
    <t xml:space="preserve">Marketing Kft. Rendezvény (közfeladatellátási szerződés) </t>
  </si>
  <si>
    <t xml:space="preserve">Marketing Kft. Kiadói tevékenység feladatok (közfeladatellátási szerződés) </t>
  </si>
  <si>
    <t>Bát-Kom 2004. Kft. Tanuszoda üzemeltetés kiadása</t>
  </si>
  <si>
    <t>Bát-Kom 2004. Kft. Közfeladat-ellátási szerződés városüzemeltetés</t>
  </si>
  <si>
    <t>Bát-Kom 2004. Kft. Közfeladat- ellátási szerződés piac üzemeltetése</t>
  </si>
  <si>
    <t>Bát-Kom 2004. Kft. Közfeladat-ellátási szerződés sportpálya</t>
  </si>
  <si>
    <t>Bát-Kom 2004. Kft. Közfeladat-ellátási szerződés sportcsarnok</t>
  </si>
  <si>
    <t>Panteon Kft. Temető működésre átadott</t>
  </si>
  <si>
    <t>21/2022  Rákóczi Szövetség támogatása</t>
  </si>
  <si>
    <t>266/2021 Kossuth u. 44 helyi védelem tám.</t>
  </si>
  <si>
    <t>311/2021 Tolna Megyei Prima Díj és rendezvény támogatásáról</t>
  </si>
  <si>
    <t>42/2022 Felsőoktatási tanulmányi ösztöndíj</t>
  </si>
  <si>
    <t>87/2022 Bátaszéki Német Nemz.Egyesület támogatása</t>
  </si>
  <si>
    <t>Viharkárok enyhítésére keretösszeg</t>
  </si>
  <si>
    <t>116/2022 Közérdekű köt.vállalásból szárm.bev. átadása a Tűzoltóságnak</t>
  </si>
  <si>
    <t>165/2022 XXI. Tolna Megyei Polgárőr Találkozó támogatása</t>
  </si>
  <si>
    <t>171/2022 Fogászati kezelőegység megvásárlásához vissza nem térítendő tám</t>
  </si>
  <si>
    <t>Támogatásértékű felhalmozási kiadás</t>
  </si>
  <si>
    <t>MOB Társulásnak  átadott</t>
  </si>
  <si>
    <t>JHSNY feladat támogatása Bátaszék</t>
  </si>
  <si>
    <t>IK hozzájárulás Bátaszék</t>
  </si>
  <si>
    <t>Családsegítés Bátaszék</t>
  </si>
  <si>
    <t>Védőnők  Bátaszék</t>
  </si>
  <si>
    <t>HSNY-re hozzájárulás Bátaszék</t>
  </si>
  <si>
    <t>Orvosi ügyeletre átvett Bátaszék</t>
  </si>
  <si>
    <t xml:space="preserve"> Felhalmozási célú pénzeszközátadás államháztartáson kívülre</t>
  </si>
  <si>
    <t>Támogatásértékű működési kiadás</t>
  </si>
  <si>
    <t>MOB  működtetésére Bátaszék céltartalékból</t>
  </si>
  <si>
    <t>MOB támogatás visszaadás Alsónána feladatcsökk miatt</t>
  </si>
  <si>
    <t>Egyéb közhatalmi bevétel</t>
  </si>
  <si>
    <t>Magánszemélyek kommunális adója</t>
  </si>
  <si>
    <t>TOP 3.2.1 Iskola energetika</t>
  </si>
  <si>
    <t xml:space="preserve">11/2022 Közvilágítási lámpák cseréje III. ütem </t>
  </si>
  <si>
    <t>Skoda Octavia lízing</t>
  </si>
  <si>
    <t>BÁT-KOM 2004 Kft.</t>
  </si>
  <si>
    <t>Bátaszékért Marketing Nonprofit Kft.</t>
  </si>
  <si>
    <t xml:space="preserve">RE-VÍZ Duna-menti Kft. </t>
  </si>
  <si>
    <t>Egyéb forrás/Maradvány</t>
  </si>
  <si>
    <t>Ellátottak pénzbeli juttatásai előirányzata és teljesítése</t>
  </si>
  <si>
    <t>#</t>
  </si>
  <si>
    <t xml:space="preserve"> Előirányzat 2022. év</t>
  </si>
  <si>
    <t>2022. év Módosított előirányzat</t>
  </si>
  <si>
    <t>Települési támogatás lakhatás céljára (önk.-i r. 16-20. §)</t>
  </si>
  <si>
    <t>Települési támogatás mélt.-ból gyógyszerkiadások céljára (önk.-i r. 21. §)</t>
  </si>
  <si>
    <t>Települési támogatás rendk.-i települési támogatásra (önk.-i r.12. §)</t>
  </si>
  <si>
    <t>Települési támogatás temetés céljára (önk.-i r. 15. §)</t>
  </si>
  <si>
    <t>Eseti gyógyszerkiadás céljára (önk.-i r. 22. §)</t>
  </si>
  <si>
    <t>Temetés céljára kölcsön (önk.-i r. 28. §)</t>
  </si>
  <si>
    <t>Köztemetés (önk.-i r. 27. §)</t>
  </si>
  <si>
    <t>90 éven felüliek karácsonyi támogatása (önk-i r. 23. § (1) )</t>
  </si>
  <si>
    <t xml:space="preserve">Létfenntartási gonddal küzdők karácsonyi támogatása (önk-i r. 23/A § </t>
  </si>
  <si>
    <t>Település támogatás (6+….+15)</t>
  </si>
  <si>
    <t>Újszülöttek támogatása (Gyer. Önk.-i r. 8. §)</t>
  </si>
  <si>
    <t>Gimnázium iskolakezdési támogatás (Gyer. Önk.-i r. 6. §)</t>
  </si>
  <si>
    <t>Zeneiskolai támogatás (Gyer.önk-i 6/A. §)</t>
  </si>
  <si>
    <t>Szennyvízrákötés (szennyvíz_rákötésR.)</t>
  </si>
  <si>
    <t>Rendkívüli települési támogatás PM hatáskörben azonnali (terv)</t>
  </si>
  <si>
    <t>Központi kgvetésből finanszírozott rezsicsökkentéshez kapcsolódó tüzelőanyag</t>
  </si>
  <si>
    <t>Gyermekétkeztetési térítési díjkedvezmény (+áfa a dologiban)</t>
  </si>
  <si>
    <t>Egyéb nem intézményi ellátások (16+…+22)</t>
  </si>
  <si>
    <t xml:space="preserve">Ellátottak pénzbeli juttatásai </t>
  </si>
  <si>
    <t>Rendkívüli települési támogatás tüzelő (önk.-i r. 26.§)</t>
  </si>
  <si>
    <t>Települési támogatás természetbeni rendk.-i települési támogatásra (önk.-i r.12. §)</t>
  </si>
  <si>
    <t>Helyi autóbusz-közl. Támogatása, bérlettel (önk.-i r. 24-25. §)</t>
  </si>
  <si>
    <t>Védőoltások</t>
  </si>
  <si>
    <t>Ünnepekhez kapcsolódó támogatások ( önk-i r. 23/A. § (1) bek. A)</t>
  </si>
  <si>
    <t>Bursa Hungarica (KT hat.)</t>
  </si>
  <si>
    <t>Rendszeres gyermekvédelmi kedvezményben részesülők természetbeni támogatása [Gyvt. 20/A.§ (1) bek.]</t>
  </si>
  <si>
    <t xml:space="preserve">42/2022 Felsőoktatási tanulmányi ösztöndíj </t>
  </si>
  <si>
    <t>Céltartalék</t>
  </si>
  <si>
    <t>32. számlák nyitó tárgyidőszaki egyenlege [+32]</t>
  </si>
  <si>
    <t>33. számlák nyitó tárgyidőszaki egyenlege [+(331-3318) + (332-3328)]</t>
  </si>
  <si>
    <t>B. Korrekciós tételek összesen: (5+6+7+8-9-10-11-12-13-14+15-16-23-30-31-32-33-34-35-36+39+42+43+44+45+46+47-50+51-52)</t>
  </si>
  <si>
    <t>Kiadások nyilvántartási ellenszámla  tárgyidőszaki egyenlege [-003]</t>
  </si>
  <si>
    <t>Bevételek nyilvántartási ellenszámla  tárgyidőszaki egyenlege [+005]</t>
  </si>
  <si>
    <t>Előző év költségvetési maradványának igénybevétele teljesítése tárgyidőszaki egyenlege [-0981313]</t>
  </si>
  <si>
    <t>Adott előlegek számla  tárgyidőszaki forgalma összesen [+/-3651]</t>
  </si>
  <si>
    <t>Beruházásokra, felújításokra adott előlegek tárgyidőszaki forgalma [+/-36512]</t>
  </si>
  <si>
    <t>Forgótőke elszámolása számla tárgyidőszaki forgalma  [+/-3654]</t>
  </si>
  <si>
    <t>Egyéb sajátos eszközoldali elszámolások tárgyidőszaki forgalma összesen [+/-366]</t>
  </si>
  <si>
    <t>December havi illetmények, munkabérek elszámolása számla tárgyidőszaki forgalma  [+/-3661]</t>
  </si>
  <si>
    <t>Kapott előlegek tárgyidőszaki forgalma [+/-3671]</t>
  </si>
  <si>
    <t>Túlfizetések, téves és visszajáró befizetések tárgyidőszaki forgalma [+/-36711]</t>
  </si>
  <si>
    <t>Más szervezetet megillető bevételek elszámolása számla tárgyidőszaki forgalma [+/-3673]</t>
  </si>
  <si>
    <t>Letétre, megőrzésre, fedezetkezelésre átvett pénzeszközök, biztosítékok tárgyidőszaki forgalma [+/-3678]</t>
  </si>
  <si>
    <t>Tájékoztató adat: Kincsárban vezetett forintszámlák tárgyidőszaki záró állománya [3312]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</si>
  <si>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</si>
  <si>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</si>
  <si>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</si>
  <si>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</si>
  <si>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</si>
  <si>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</si>
  <si>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</si>
  <si>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</si>
  <si>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</si>
  <si>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</si>
  <si>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04</t>
  </si>
  <si>
    <t>Beruházásokból, felújításokból aktivált érték</t>
  </si>
  <si>
    <t>07</t>
  </si>
  <si>
    <t>Egyéb növekedés</t>
  </si>
  <si>
    <t>08</t>
  </si>
  <si>
    <t>Összes növekedés  (=02+…+07)</t>
  </si>
  <si>
    <t>09</t>
  </si>
  <si>
    <t>Értékesítés</t>
  </si>
  <si>
    <t>Hiány, selejtezés, megsemmisülés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</si>
  <si>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</si>
  <si>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</si>
  <si>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</si>
  <si>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</si>
  <si>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</si>
  <si>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</si>
  <si>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</si>
  <si>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</si>
  <si>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</si>
  <si>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</si>
  <si>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</si>
  <si>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</si>
  <si>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>A 2022. évi általános működés és ágazati feladatok támogatásának alakulása jogcímenként</t>
  </si>
  <si>
    <t>Reki II. fordulós támogatás</t>
  </si>
  <si>
    <t>2022. évi iparűzési adókedvezménynel kapcs.támogatás I. ütem,II. ütem</t>
  </si>
  <si>
    <t>2022. évi iparűzési adókedvezménnyel kapcs.kiegészítő támogatás</t>
  </si>
  <si>
    <t>2022. évi Teljesítés</t>
  </si>
  <si>
    <t>Átcsoportosítás Felhalmozásiról működésre ESZGY támogatás</t>
  </si>
  <si>
    <t>ESZGY támogatás visszavét tartalékba</t>
  </si>
  <si>
    <t>273/2022 BSE vissza nem térítendő támogatása</t>
  </si>
  <si>
    <t>Természetbeni juttatások összesen</t>
  </si>
  <si>
    <t>Teljesítés 2022. év</t>
  </si>
  <si>
    <t>Mindösszesen:</t>
  </si>
  <si>
    <t>Forintban</t>
  </si>
  <si>
    <t>Véglegesen átvett pénzeszköz megnevezése</t>
  </si>
  <si>
    <t>2022. évi eredeti előirányzat</t>
  </si>
  <si>
    <t>2022. évi módosított előirányzat</t>
  </si>
  <si>
    <t>Támogatásértékű működési bevételek (2+4+7+9+11+13)</t>
  </si>
  <si>
    <t>NEAK-től átvett pénzeszköz</t>
  </si>
  <si>
    <t>Orvosi rendelőre átvett NEAK támogatás</t>
  </si>
  <si>
    <t>EU-s támogatásból származó bevétel</t>
  </si>
  <si>
    <t>VP6 Helyi piac fejlesztése pályázati bevétel</t>
  </si>
  <si>
    <t>TOP-3.2.1 Iskola energetika pályázati bevétel</t>
  </si>
  <si>
    <t>TOP Iskolaenergetika KÖH bevétel</t>
  </si>
  <si>
    <t>KÖH</t>
  </si>
  <si>
    <t>Elkülönített állami pénzalapoktól átvett pénzeszköz</t>
  </si>
  <si>
    <t>Közfoglalkoztatásra átvett</t>
  </si>
  <si>
    <t>166/2022 2022. évi nyári diákmunka programban való részvétel</t>
  </si>
  <si>
    <t>Bethlen Gábor Alap - Bátaszék-Nagysalló testvértelepülési programjainak tám</t>
  </si>
  <si>
    <t>Társulások és költségvetési szerveik</t>
  </si>
  <si>
    <t>Bátaapáti TETT</t>
  </si>
  <si>
    <t>Tett kiegészítő működési támogatás 70 éven felüliek karácsonya fellépő díjára</t>
  </si>
  <si>
    <t>ESZGY 2021. évi elszámolásból</t>
  </si>
  <si>
    <t>MOB 2021. évi elszámolásból</t>
  </si>
  <si>
    <t>ESZGY 2021. évi elszámolásból maradvány</t>
  </si>
  <si>
    <t>MOB 2021. évi elszámolásból maradvány</t>
  </si>
  <si>
    <t>139/2022 KÖH 2021. évi pénzügyi elszámolása</t>
  </si>
  <si>
    <t>Támogatás értékű bevétel központi költségvetési szervtől</t>
  </si>
  <si>
    <t>KBFT-E22-1868 EMMI Kulturális bérfejlesztés támogatása</t>
  </si>
  <si>
    <t>Támogatás értékű bevétel egyéb fejezeti kezelésű előirányzattól</t>
  </si>
  <si>
    <t>Támogatás 2022. április 03.országgyűlési képviselő-választás</t>
  </si>
  <si>
    <t>2022. évi népszámlálás előleg</t>
  </si>
  <si>
    <t>2022.07.03. Időközi választás</t>
  </si>
  <si>
    <t>Támogatás értékű bevétel önkormányzattól</t>
  </si>
  <si>
    <t>A KÖH-re átvett társulási támogatások (munkaszervezet) MOB</t>
  </si>
  <si>
    <t>A KÖH-re átvett társulási támogatások (munkaszervezet) ESZGY</t>
  </si>
  <si>
    <t>Alsónyék Önkormányzata KÖH hozzájárulás</t>
  </si>
  <si>
    <t>Alsónána Önkormányzata KÖH hozzájárulás</t>
  </si>
  <si>
    <t>Sárpilis Önkormányzata KÖH hozzájárulás</t>
  </si>
  <si>
    <t>2021. évi pénzügyi elszámolás Alsónyék</t>
  </si>
  <si>
    <t>2021. évi pénzügyi elszámolás Alsónána</t>
  </si>
  <si>
    <t>2021. évi pénzügyi elszámolás Sárpilis</t>
  </si>
  <si>
    <t xml:space="preserve">Támogatásértékű felhalmozási bevételek </t>
  </si>
  <si>
    <t>VEF- Viziközmű pályázat támogatási bevétel</t>
  </si>
  <si>
    <t>Működési célú pénzeszköz átvétel államháztartáson kívülről</t>
  </si>
  <si>
    <t>324/2021 Tűzoltóság adománygyűjtési akció bevételei</t>
  </si>
  <si>
    <t>Adomány szám,lára érkezett húsvéti adományozási akció bevétele</t>
  </si>
  <si>
    <t>Adomány Besigheim városától 500 Euro</t>
  </si>
  <si>
    <t>Adomány szám,lára érkezett karácsonyi adományozási akció bevétele</t>
  </si>
  <si>
    <t>Háztartások befizetései védőoltások, szoc.kölcsön visszafiz</t>
  </si>
  <si>
    <t>Külterületi utak bevétele</t>
  </si>
  <si>
    <t>Felhalmozási célú pénzeszk. átvétel államháztartáson kívülről</t>
  </si>
  <si>
    <t>IV. Véglegesen átvett pénzeszközök (2.5.+ 3.5+ 7.3 + 8.3.)</t>
  </si>
  <si>
    <t xml:space="preserve">2022. évi népszámlálás </t>
  </si>
  <si>
    <t>2021. évi támogatás fel nem használt része Napsugár Eygesület</t>
  </si>
  <si>
    <t>2022. évi teljestés</t>
  </si>
  <si>
    <t>Köh pályázatból visszatérülő támogatás</t>
  </si>
  <si>
    <t>43</t>
  </si>
  <si>
    <t>49</t>
  </si>
  <si>
    <t>Előző időszak</t>
  </si>
  <si>
    <t>Módosítások (+/-)</t>
  </si>
  <si>
    <t>Tárgyi időszak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</si>
  <si>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</si>
  <si>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</si>
  <si>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</si>
  <si>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</si>
  <si>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</si>
  <si>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</si>
  <si>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</si>
  <si>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</si>
  <si>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</si>
  <si>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</si>
  <si>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</si>
  <si>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</si>
  <si>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</si>
  <si>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</si>
  <si>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</si>
  <si>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</si>
  <si>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</si>
  <si>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</si>
  <si>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</si>
  <si>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</si>
  <si>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19 Befektetett pénzügyi eszközökből származó eredményszemléletű bevételek, árfolyamnyereségek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</si>
  <si>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</si>
  <si>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</si>
  <si>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</si>
  <si>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IX Pénzügyi műveletek ráfordításai (=22+23+24+25+26)</t>
  </si>
  <si>
    <t>B)  PÉNZÜGYI MŰVELETEK EREDMÉNYE (=VIII-IX)</t>
  </si>
  <si>
    <t>C)  MÉRLEG SZERINTI EREDMÉNY (=±A±B)</t>
  </si>
  <si>
    <t>EREDMÉNYKIMUTATÁS</t>
  </si>
  <si>
    <t>2022. év</t>
  </si>
  <si>
    <t>A/I/2 Szellemi termékek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</si>
  <si>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</si>
  <si>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</si>
  <si>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</si>
  <si>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</si>
  <si>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</si>
  <si>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A/II/4 Beruházások, felújítások</t>
  </si>
  <si>
    <t>A/II Tárgyi eszközök  (=A/II/1+...+A/II/5)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</si>
  <si>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</si>
  <si>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</si>
  <si>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</si>
  <si>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C/II/1 Forintpénztár</t>
  </si>
  <si>
    <t>C/II/2 Valutapénztár</t>
  </si>
  <si>
    <t>C/II Pénztárak, csekkek, betétkönyvek (=C/II/1+C/II/2+C/II/3)</t>
  </si>
  <si>
    <t>54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</si>
  <si>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</si>
  <si>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</si>
  <si>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</si>
  <si>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</si>
  <si>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59</t>
  </si>
  <si>
    <t>C/IV Devizaszámlák (=CIV/1+C/IV/2)</t>
  </si>
  <si>
    <t>C) PÉNZESZKÖZÖK (=C/I+…+C/IV)</t>
  </si>
  <si>
    <t>D/I/3 Költségvetési évben esedékes követelések közhatalmi bevételre (=D/I/3a+…+D/I/3f)</t>
  </si>
  <si>
    <t>69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</si>
  <si>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</si>
  <si>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</si>
  <si>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</si>
  <si>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72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</si>
  <si>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</si>
  <si>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</si>
  <si>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</si>
  <si>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D/I/4d - ebből: költségvetési évben esedékes követelések kiszámlázott általános forgalmi adóra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</si>
  <si>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</si>
  <si>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</si>
  <si>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D/I/4i - ebből: költségvetési évben esedékes követelések egyéb működési bevételekre</t>
  </si>
  <si>
    <t>D/I/6 Költségvetési évben esedékes követelések működési célú átvett pénzeszközre (&gt;=D/I/6a+D/I/6b+D/I/6c)</t>
  </si>
  <si>
    <t>91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</si>
  <si>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</si>
  <si>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</si>
  <si>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D/I/7c - ebből: költségvetési évben esedékes követelések felhalmozási célú visszatérítendő támogatások, kölcsönök visszatérülésére államháztartáson kívülről</t>
  </si>
  <si>
    <t>D/I Költségvetési évben esedékes követelések (=D/I/1+…+D/I/8)</t>
  </si>
  <si>
    <t>D/II/3 Költségvetési évet követően esedékes követelések közhatalmi bevételre (=D/II/3a+…+D/II/3f)</t>
  </si>
  <si>
    <t>D/II/3e - ebből: költségvetési évet követően esedékes követelések termékek és szolgáltatások adóira</t>
  </si>
  <si>
    <t>D/II/6 Költségvetési évet követően esedékes követelések működési célú átvett pénzeszközre (&gt;=D/II/6a+D/II/6b+D/II/6c)</t>
  </si>
  <si>
    <t>D/II/6c - ebből: költségvetési évet követően esedékes követelések működési célú visszatérítendő támogatások, kölcsönök visszatérülésére államháztartáson kívülről</t>
  </si>
  <si>
    <t>145</t>
  </si>
  <si>
    <t>D/II Költségvetési évet követően esedékes követelések (=D/II/1+…+D/II/8)</t>
  </si>
  <si>
    <t>D/III/1 Adott előlegek (=D/III/1a+…+D/III/1f)</t>
  </si>
  <si>
    <t>D/III/4 Forgótőke elszámolása</t>
  </si>
  <si>
    <t>161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</si>
  <si>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</si>
  <si>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</si>
  <si>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</si>
  <si>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</si>
  <si>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169</t>
  </si>
  <si>
    <t>E/II/2 Más fizetendő általános forgalmi adó</t>
  </si>
  <si>
    <t>170</t>
  </si>
  <si>
    <t>E/II Fizetendő általános forgalmi adó elszámolása (=E/II/1+E/II/2)</t>
  </si>
  <si>
    <t>E/III/1 December havi illetmények, munkabérek elszámolása</t>
  </si>
  <si>
    <t>173</t>
  </si>
  <si>
    <t>E/III Egyéb sajátos eszközoldali elszámolások (=E/III/1+E/III/2)</t>
  </si>
  <si>
    <t>E) EGYÉB SAJÁTOS ELSZÁMOLÁSOK (=E/I+E/II+E/III)</t>
  </si>
  <si>
    <t>F/2 Költségek, ráfordítások aktív időbeli elhatárolása</t>
  </si>
  <si>
    <t>178</t>
  </si>
  <si>
    <t>F) AKTÍV IDŐBELI  ELHATÁROLÁSOK  (=F/1+F/2+F/3)</t>
  </si>
  <si>
    <t>179</t>
  </si>
  <si>
    <t>ESZKÖZÖK ÖSSZESEN (=A+B+C+D+E+F)</t>
  </si>
  <si>
    <t>180</t>
  </si>
  <si>
    <t>G/I  Nemzeti vagyon induláskori értéke</t>
  </si>
  <si>
    <t>181</t>
  </si>
  <si>
    <t>G/II Nemzeti vagyon változásai</t>
  </si>
  <si>
    <t>182</t>
  </si>
  <si>
    <t>G/III Egyéb eszközök induláskori értéke és változásai</t>
  </si>
  <si>
    <t>G/IV Felhalmozott eredmény</t>
  </si>
  <si>
    <t>185</t>
  </si>
  <si>
    <t>G/VI Mérleg szerinti eredmény</t>
  </si>
  <si>
    <t>G/ SAJÁT TŐKE  (= G/I+…+G/VI)</t>
  </si>
  <si>
    <t>H/I/3 Költségvetési évben esedékes kötelezettségek dologi kiadásokra</t>
  </si>
  <si>
    <t>H/I/9 Költségvetési évben esedékes kötelezettségek finanszírozási kiadásokra (&gt;=H/I/9a+…+H/I/9l)</t>
  </si>
  <si>
    <t>H/I/9h - ebből: költségvetési évben esedékes kötelezettségek pénzügyi lízing kiadásaira</t>
  </si>
  <si>
    <t>H/I Költségvetési évben esedékes kötelezettségek (=H/I/1+…+H/I/9)</t>
  </si>
  <si>
    <t>H/II/3 Költségvetési évet követően esedékes kötelezettségek dologi kiadásokra</t>
  </si>
  <si>
    <t>H/II/6 Költségvetési évet követően esedékes kötelezettségek beruházásokra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</si>
  <si>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</si>
  <si>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</si>
  <si>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</si>
  <si>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</si>
  <si>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236</t>
  </si>
  <si>
    <t>H/II Költségvetési évet követően esedékes kötelezettségek (=H/II/1+…+H/II/9)</t>
  </si>
  <si>
    <t>H/III/1 Kapott előlegek</t>
  </si>
  <si>
    <t>H/III/3 Más szervezetet megillető bevételek elszámolása</t>
  </si>
  <si>
    <t>246</t>
  </si>
  <si>
    <t>H/III Kötelezettség jellegű sajátos elszámolások (=H/III/1+…+H/III/10)</t>
  </si>
  <si>
    <t>H) KÖTELEZETTSÉGEK (=H/I+H/II+H/III)</t>
  </si>
  <si>
    <t>250</t>
  </si>
  <si>
    <t>J/2 Költségek, ráfordítások passzív időbeli elhatárolása</t>
  </si>
  <si>
    <t>251</t>
  </si>
  <si>
    <t>J/3 Halasztott eredményszemléletű bevételek</t>
  </si>
  <si>
    <t>J) PASSZÍV IDŐBELI ELHATÁROLÁSOK (=J/1+J/2+J/3)</t>
  </si>
  <si>
    <t>FORRÁSOK ÖSSZESEN (=G+H+I+J)</t>
  </si>
  <si>
    <t>2022.év</t>
  </si>
  <si>
    <t>MÉRLEG</t>
  </si>
  <si>
    <t>2022. évi ZÁRSZÁMADÁSÁNAK PÉNZÜGYI MÉRLEGE</t>
  </si>
  <si>
    <t>2022. ÉVI ZÁRSZÁMADÁS</t>
  </si>
  <si>
    <t>KÖTELEZŐ FELADATOK PÉNZÜGYI MÉRLEGE</t>
  </si>
  <si>
    <t>3. sz. melléklet a … / 2023. ( … ) önkormányzati rendelethez</t>
  </si>
  <si>
    <t>2. sz. melléklet a … / 2023. ( … ) önkormányzati rendelethez</t>
  </si>
  <si>
    <t>ÖNKÉNT VÁLLALT FELADATOK PÉNZÜGYI MÉRLEGE</t>
  </si>
  <si>
    <t>4. sz. melléklet a … / 2023. ( … ) önkormányzati rendelethez</t>
  </si>
  <si>
    <t>ÁLLAMIGAZGATÁSI FELADATOK PÉNZÜGYI MÉRLEGE</t>
  </si>
  <si>
    <t>5. sz. melléklet a … / 2023. ( … ) önkormányzati rendelethez</t>
  </si>
  <si>
    <t>6. sz. melléklet a … / 2023. ( … ) önkormányzati rendelethez</t>
  </si>
  <si>
    <t>7. sz. melléklet a … / 2023. ( … ) önkormányzati rendelethez</t>
  </si>
  <si>
    <t>Teljesítés
2022. I. 1-től XII.31-ig</t>
  </si>
  <si>
    <t>8. sz. melléklet a … / 2023. ( … ) önkormányzati rendelethez</t>
  </si>
  <si>
    <t>9. sz. melléklet a … / 2023. ( … ) önkormányzati rendelethez</t>
  </si>
  <si>
    <t>10. sz. melléklet a … / 2023. ( … ) önkormányzati rendelethez</t>
  </si>
  <si>
    <t>Teljesítés
2022. XII. 31.</t>
  </si>
  <si>
    <t>11. sz. melléklet a … / 2023. ( … ) önkormányzati rendelethez</t>
  </si>
  <si>
    <t>12. sz. melléklet a … / 2023. ( … ) önkormányzati rendelethez</t>
  </si>
  <si>
    <t>13. sz. melléklet a … / 2023. ( … ) önkormányzati rendelethez</t>
  </si>
  <si>
    <t>14. sz. melléklet a … / 2023. ( … ) önkormányzati rendelethez</t>
  </si>
  <si>
    <t>15. sz. melléklet a … / 2023. ( … ) önkormányzati rendelethez</t>
  </si>
  <si>
    <t>Tájékoztató a 2021. évi tény, a 2022. évi módosított és a 2022. teljesítés adatokról</t>
  </si>
  <si>
    <t>2022. évi</t>
  </si>
  <si>
    <t>2021. évi tény</t>
  </si>
  <si>
    <t>16. sz. melléklet a … / 2023. ( … ) önkormányzati rendelethez</t>
  </si>
  <si>
    <t>17. sz. melléklet a … / 2023. ( … ) önkormányzati rendelethez</t>
  </si>
  <si>
    <t>18. sz. melléklet a … / 2023. ( … ) önkormányzati rendelethez</t>
  </si>
  <si>
    <t>19. sz. melléklet a … / 2023. ( … ) önkormányzati rendelethez</t>
  </si>
  <si>
    <t>20. sz. melléklet a … / 2023. ( … ) önkormányzati rendelethez</t>
  </si>
  <si>
    <t>21. sz. melléklet a … / 2023. ( … ) önkormányzati rendelethez</t>
  </si>
  <si>
    <t>22. sz. melléklet a … / 2023. ( … ) önkormányzati rendelethez</t>
  </si>
  <si>
    <t>23. sz. melléklet a … / 2023. ( … ) önkormányzati rendelethez</t>
  </si>
  <si>
    <t>24. sz. melléklet a … / 2023. ( … ) önkormányzati rendelethez</t>
  </si>
  <si>
    <t>25. sz. melléklet a … / 2023. ( … ) önkormányzati rendelethez</t>
  </si>
  <si>
    <t>A. PÉNZKÉSZLET 2022. január 1-jén32-33. számlák nyitó tárgyidőszaki egyenlege összesen ( =2+3)</t>
  </si>
  <si>
    <t> Bankszámlák egyenlege</t>
  </si>
  <si>
    <t> Pénztárak és betétkönyvek egyenlege</t>
  </si>
  <si>
    <t>A/III/1 Tartós részesedések (=A/III/1a+…+A/III/1f)</t>
  </si>
  <si>
    <t>64</t>
  </si>
  <si>
    <t>87</t>
  </si>
  <si>
    <t>90</t>
  </si>
  <si>
    <t>94</t>
  </si>
  <si>
    <t>103</t>
  </si>
  <si>
    <t>108</t>
  </si>
  <si>
    <t>113</t>
  </si>
  <si>
    <t>131</t>
  </si>
  <si>
    <t>134</t>
  </si>
  <si>
    <t>144</t>
  </si>
  <si>
    <t>147</t>
  </si>
  <si>
    <t>D/III/1b - ebből: beruházásokra, felújításokra adott előlegek</t>
  </si>
  <si>
    <t>154</t>
  </si>
  <si>
    <t>160</t>
  </si>
  <si>
    <t>163</t>
  </si>
  <si>
    <t>166</t>
  </si>
  <si>
    <t>168</t>
  </si>
  <si>
    <t>172</t>
  </si>
  <si>
    <t>175</t>
  </si>
  <si>
    <t>177</t>
  </si>
  <si>
    <t>184</t>
  </si>
  <si>
    <t>188</t>
  </si>
  <si>
    <t>198</t>
  </si>
  <si>
    <t>206</t>
  </si>
  <si>
    <t>211</t>
  </si>
  <si>
    <t>214</t>
  </si>
  <si>
    <t>219</t>
  </si>
  <si>
    <t>224</t>
  </si>
  <si>
    <t>229</t>
  </si>
  <si>
    <t>235</t>
  </si>
  <si>
    <t>238</t>
  </si>
  <si>
    <t>242</t>
  </si>
  <si>
    <t>H/III/7 Letétre, megőrzésre, fedezetkezelésre átvett pénzeszközök, biztosítékok</t>
  </si>
  <si>
    <t>245</t>
  </si>
  <si>
    <t>248</t>
  </si>
  <si>
    <t>J/1 Eredményszemléletű bevételek passzív időbeli elhatárolása</t>
  </si>
  <si>
    <t>249</t>
  </si>
  <si>
    <t>C. Pénzkészlet 2022. december 31-én (A+B)                              Ebből:</t>
  </si>
  <si>
    <t>Kimutatás az immateriális javak, tárgyi eszközök koncesszióba, vagyonkezelésbe adott eszközök állományának alakulásáról</t>
  </si>
  <si>
    <t>26. sz. melléklet a … / 2023. ( … ) önkormányzati rendelethez</t>
  </si>
  <si>
    <t>27. sz. melléklet a … / 2023. ( … ) önkormányzati rendelethez</t>
  </si>
  <si>
    <t>28. sz. melléklet a …/ 2023. (…) önkormányzati rendelethez</t>
  </si>
  <si>
    <t>2022.évi</t>
  </si>
  <si>
    <t>2022. XII. 31. teljesítés</t>
  </si>
  <si>
    <t>1. sz. melléklet a …/2023. (…) önkormányzati rendelethez</t>
  </si>
  <si>
    <t>Felhasználás   2021. XII. 31-ig</t>
  </si>
  <si>
    <t>2022. évi
módosított előirányzat</t>
  </si>
  <si>
    <t>Összes teljesítés
2022. XII. 31-ig</t>
  </si>
  <si>
    <t>2022.  előtti forrás, kiadás</t>
  </si>
  <si>
    <t>2022. után</t>
  </si>
  <si>
    <t>Összes teljesítés 2022. XII.31 -ig</t>
  </si>
  <si>
    <t>TOP-3.2.1.-16-TL1-2019-00026 - Bátaszéki Kanizsai Dorottya Általános Iskola B és C épületének energetikai korszerűsítése</t>
  </si>
  <si>
    <t>2022. évi teljesítés</t>
  </si>
  <si>
    <t>2023.</t>
  </si>
  <si>
    <t>2024.</t>
  </si>
  <si>
    <t>Hitel, kölcsön állomány 2022. dec. 31-én</t>
  </si>
  <si>
    <t>Adósság állomány alakulása lejárat, eszközök, bel- és külföldi hitelezők szerinti bontásban
2022. december 31-én</t>
  </si>
  <si>
    <t>A 2022. évi céljelleggel juttatott támogatások felhasználásáról</t>
  </si>
  <si>
    <t>Bátaszék Város Önkormányzata tulajdonában álló gazdálkodó szervezetek működéséből származó</t>
  </si>
  <si>
    <t>kötelezettségek és részesedések alakulása 2022. évben</t>
  </si>
  <si>
    <t>ESZGY Gyermekjóléti és családsegitére igényelt állami tám.</t>
  </si>
  <si>
    <t>270/2022 Bátaszékért Marketing Kft vissza nem térítendő tám.</t>
  </si>
  <si>
    <t>Hegedűs J- 1043 hrsz  homlokzat bérlésére átadott 2022.év</t>
  </si>
  <si>
    <t>Véglegesen átvett pénzeszközök 2022. év</t>
  </si>
  <si>
    <t>Maradány</t>
  </si>
  <si>
    <t>Teljesítés 2022. XII.31 -ig</t>
  </si>
  <si>
    <t>Tény</t>
  </si>
  <si>
    <t>Az 5-ből      - Általános tartalék</t>
  </si>
  <si>
    <t xml:space="preserve">                     - Céltartalék</t>
  </si>
  <si>
    <t>2025.</t>
  </si>
  <si>
    <t>2025.után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</si>
</sst>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00"/>
    <numFmt numFmtId="177" formatCode="#,###__;\-#,###__"/>
    <numFmt numFmtId="178" formatCode="#,###\ _F_t;\-#,###\ _F_t"/>
    <numFmt numFmtId="179" formatCode="#,###__"/>
    <numFmt numFmtId="180" formatCode="[$¥€-2]\ #\ ##,000_);[Red]\([$€-2]\ #\ ##,000\)"/>
  </numFmts>
  <fonts count="11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b/>
      <sz val="6"/>
      <name val="Times New Roman CE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i/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i/>
      <sz val="12"/>
      <name val="Times New Roman CE"/>
      <family val="0"/>
    </font>
    <font>
      <sz val="11"/>
      <name val="Times New Roman"/>
      <family val="1"/>
    </font>
    <font>
      <b/>
      <sz val="5"/>
      <name val="Times New Roman CE"/>
      <family val="1"/>
    </font>
    <font>
      <sz val="5"/>
      <name val="Times New Roman"/>
      <family val="1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sz val="8"/>
      <color indexed="8"/>
      <name val="Times New Roman CE"/>
      <family val="0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14"/>
      <color indexed="10"/>
      <name val="Times New Roman CE"/>
      <family val="0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E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sz val="8"/>
      <color theme="1"/>
      <name val="Times New Roman CE"/>
      <family val="0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rgb="FFFF0000"/>
      <name val="Times New Roman CE"/>
      <family val="0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1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0" fillId="22" borderId="7" applyNumberFormat="0" applyFont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92" fillId="29" borderId="0" applyNumberFormat="0" applyBorder="0" applyAlignment="0" applyProtection="0"/>
    <xf numFmtId="0" fontId="93" fillId="30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96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9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31" borderId="0" applyNumberFormat="0" applyBorder="0" applyAlignment="0" applyProtection="0"/>
    <xf numFmtId="0" fontId="100" fillId="32" borderId="0" applyNumberFormat="0" applyBorder="0" applyAlignment="0" applyProtection="0"/>
    <xf numFmtId="0" fontId="101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0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70" applyFont="1" applyFill="1" applyBorder="1" applyAlignment="1" applyProtection="1">
      <alignment horizontal="center" vertical="center" wrapText="1"/>
      <protection/>
    </xf>
    <xf numFmtId="0" fontId="6" fillId="0" borderId="0" xfId="70" applyFont="1" applyFill="1" applyBorder="1" applyAlignment="1" applyProtection="1">
      <alignment vertical="center" wrapText="1"/>
      <protection/>
    </xf>
    <xf numFmtId="0" fontId="16" fillId="0" borderId="10" xfId="70" applyFont="1" applyFill="1" applyBorder="1" applyAlignment="1" applyProtection="1">
      <alignment horizontal="left" vertical="center" wrapText="1" indent="1"/>
      <protection/>
    </xf>
    <xf numFmtId="0" fontId="16" fillId="0" borderId="11" xfId="70" applyFont="1" applyFill="1" applyBorder="1" applyAlignment="1" applyProtection="1">
      <alignment horizontal="left" vertical="center" wrapText="1" indent="1"/>
      <protection/>
    </xf>
    <xf numFmtId="0" fontId="16" fillId="0" borderId="12" xfId="70" applyFont="1" applyFill="1" applyBorder="1" applyAlignment="1" applyProtection="1">
      <alignment horizontal="left" vertical="center" wrapText="1" indent="1"/>
      <protection/>
    </xf>
    <xf numFmtId="0" fontId="16" fillId="0" borderId="13" xfId="70" applyFont="1" applyFill="1" applyBorder="1" applyAlignment="1" applyProtection="1">
      <alignment horizontal="left" vertical="center" wrapText="1" indent="1"/>
      <protection/>
    </xf>
    <xf numFmtId="0" fontId="16" fillId="0" borderId="14" xfId="70" applyFont="1" applyFill="1" applyBorder="1" applyAlignment="1" applyProtection="1">
      <alignment horizontal="left" vertical="center" wrapText="1" indent="1"/>
      <protection/>
    </xf>
    <xf numFmtId="0" fontId="16" fillId="0" borderId="15" xfId="70" applyFont="1" applyFill="1" applyBorder="1" applyAlignment="1" applyProtection="1">
      <alignment horizontal="left" vertical="center" wrapText="1" indent="1"/>
      <protection/>
    </xf>
    <xf numFmtId="49" fontId="16" fillId="0" borderId="16" xfId="70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70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70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70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70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70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70" applyFont="1" applyFill="1" applyBorder="1" applyAlignment="1" applyProtection="1">
      <alignment horizontal="left" vertical="center" wrapText="1" indent="1"/>
      <protection/>
    </xf>
    <xf numFmtId="0" fontId="14" fillId="0" borderId="22" xfId="70" applyFont="1" applyFill="1" applyBorder="1" applyAlignment="1" applyProtection="1">
      <alignment horizontal="left" vertical="center" wrapText="1" indent="1"/>
      <protection/>
    </xf>
    <xf numFmtId="0" fontId="14" fillId="0" borderId="23" xfId="70" applyFont="1" applyFill="1" applyBorder="1" applyAlignment="1" applyProtection="1">
      <alignment horizontal="left" vertical="center" wrapText="1" indent="1"/>
      <protection/>
    </xf>
    <xf numFmtId="0" fontId="14" fillId="0" borderId="24" xfId="70" applyFont="1" applyFill="1" applyBorder="1" applyAlignment="1" applyProtection="1">
      <alignment horizontal="left" vertical="center" wrapText="1" indent="1"/>
      <protection/>
    </xf>
    <xf numFmtId="166" fontId="16" fillId="0" borderId="11" xfId="0" applyNumberFormat="1" applyFont="1" applyFill="1" applyBorder="1" applyAlignment="1" applyProtection="1">
      <alignment vertical="center" wrapText="1"/>
      <protection locked="0"/>
    </xf>
    <xf numFmtId="166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70" applyFont="1" applyFill="1" applyBorder="1" applyAlignment="1" applyProtection="1">
      <alignment vertical="center" wrapText="1"/>
      <protection/>
    </xf>
    <xf numFmtId="0" fontId="14" fillId="0" borderId="25" xfId="70" applyFont="1" applyFill="1" applyBorder="1" applyAlignment="1" applyProtection="1">
      <alignment vertical="center" wrapText="1"/>
      <protection/>
    </xf>
    <xf numFmtId="0" fontId="14" fillId="0" borderId="22" xfId="70" applyFont="1" applyFill="1" applyBorder="1" applyAlignment="1" applyProtection="1">
      <alignment horizontal="center" vertical="center" wrapText="1"/>
      <protection/>
    </xf>
    <xf numFmtId="0" fontId="14" fillId="0" borderId="23" xfId="7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6" fontId="7" fillId="0" borderId="26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6" fillId="0" borderId="27" xfId="0" applyNumberFormat="1" applyFont="1" applyFill="1" applyBorder="1" applyAlignment="1" applyProtection="1">
      <alignment vertical="center" wrapText="1"/>
      <protection/>
    </xf>
    <xf numFmtId="166" fontId="16" fillId="0" borderId="28" xfId="0" applyNumberFormat="1" applyFont="1" applyFill="1" applyBorder="1" applyAlignment="1" applyProtection="1">
      <alignment vertical="center" wrapText="1"/>
      <protection/>
    </xf>
    <xf numFmtId="166" fontId="14" fillId="0" borderId="23" xfId="0" applyNumberFormat="1" applyFont="1" applyFill="1" applyBorder="1" applyAlignment="1" applyProtection="1">
      <alignment vertical="center" wrapText="1"/>
      <protection/>
    </xf>
    <xf numFmtId="166" fontId="14" fillId="0" borderId="26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27" xfId="0" applyNumberFormat="1" applyFont="1" applyFill="1" applyBorder="1" applyAlignment="1" applyProtection="1">
      <alignment vertical="center" wrapText="1"/>
      <protection/>
    </xf>
    <xf numFmtId="166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6" fontId="16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6" fontId="9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6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0" xfId="0" applyFont="1" applyFill="1" applyBorder="1" applyAlignment="1" applyProtection="1">
      <alignment vertical="center" wrapText="1"/>
      <protection locked="0"/>
    </xf>
    <xf numFmtId="166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6" fontId="14" fillId="33" borderId="23" xfId="0" applyNumberFormat="1" applyFont="1" applyFill="1" applyBorder="1" applyAlignment="1" applyProtection="1">
      <alignment vertical="center" wrapText="1"/>
      <protection/>
    </xf>
    <xf numFmtId="166" fontId="7" fillId="33" borderId="23" xfId="0" applyNumberFormat="1" applyFont="1" applyFill="1" applyBorder="1" applyAlignment="1" applyProtection="1">
      <alignment vertical="center" wrapText="1"/>
      <protection/>
    </xf>
    <xf numFmtId="0" fontId="14" fillId="0" borderId="23" xfId="70" applyFont="1" applyFill="1" applyBorder="1" applyAlignment="1" applyProtection="1">
      <alignment horizontal="left" vertical="center" wrapText="1" indent="1"/>
      <protection/>
    </xf>
    <xf numFmtId="166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Alignment="1">
      <alignment/>
    </xf>
    <xf numFmtId="0" fontId="14" fillId="0" borderId="23" xfId="70" applyFont="1" applyFill="1" applyBorder="1" applyAlignment="1" applyProtection="1">
      <alignment horizontal="left" vertical="center" wrapText="1"/>
      <protection/>
    </xf>
    <xf numFmtId="166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2" xfId="70" applyFont="1" applyFill="1" applyBorder="1" applyAlignment="1" applyProtection="1">
      <alignment horizontal="left" vertical="center" wrapText="1" indent="1"/>
      <protection/>
    </xf>
    <xf numFmtId="0" fontId="16" fillId="0" borderId="11" xfId="70" applyFont="1" applyFill="1" applyBorder="1" applyAlignment="1" applyProtection="1">
      <alignment horizontal="left" indent="6"/>
      <protection/>
    </xf>
    <xf numFmtId="0" fontId="16" fillId="0" borderId="11" xfId="70" applyFont="1" applyFill="1" applyBorder="1" applyAlignment="1" applyProtection="1">
      <alignment horizontal="left" vertical="center" wrapText="1" indent="6"/>
      <protection/>
    </xf>
    <xf numFmtId="0" fontId="16" fillId="0" borderId="15" xfId="70" applyFont="1" applyFill="1" applyBorder="1" applyAlignment="1" applyProtection="1">
      <alignment horizontal="left" vertical="center" wrapText="1" indent="6"/>
      <protection/>
    </xf>
    <xf numFmtId="0" fontId="16" fillId="0" borderId="30" xfId="70" applyFont="1" applyFill="1" applyBorder="1" applyAlignment="1" applyProtection="1">
      <alignment horizontal="left" vertical="center" wrapText="1" indent="6"/>
      <protection/>
    </xf>
    <xf numFmtId="0" fontId="0" fillId="0" borderId="0" xfId="0" applyFill="1" applyAlignment="1" applyProtection="1">
      <alignment/>
      <protection locked="0"/>
    </xf>
    <xf numFmtId="166" fontId="16" fillId="0" borderId="11" xfId="0" applyNumberFormat="1" applyFont="1" applyFill="1" applyBorder="1" applyAlignment="1" applyProtection="1">
      <alignment vertical="center"/>
      <protection locked="0"/>
    </xf>
    <xf numFmtId="166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6" fillId="0" borderId="17" xfId="0" applyFont="1" applyFill="1" applyBorder="1" applyAlignment="1" applyProtection="1">
      <alignment horizontal="center" vertical="center"/>
      <protection/>
    </xf>
    <xf numFmtId="166" fontId="14" fillId="0" borderId="27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6" fontId="14" fillId="0" borderId="23" xfId="0" applyNumberFormat="1" applyFont="1" applyFill="1" applyBorder="1" applyAlignment="1" applyProtection="1">
      <alignment vertical="center"/>
      <protection/>
    </xf>
    <xf numFmtId="166" fontId="14" fillId="0" borderId="26" xfId="0" applyNumberFormat="1" applyFont="1" applyFill="1" applyBorder="1" applyAlignment="1" applyProtection="1">
      <alignment vertical="center"/>
      <protection/>
    </xf>
    <xf numFmtId="166" fontId="14" fillId="0" borderId="34" xfId="70" applyNumberFormat="1" applyFont="1" applyFill="1" applyBorder="1" applyAlignment="1" applyProtection="1">
      <alignment horizontal="right" vertical="center" wrapText="1" indent="1"/>
      <protection/>
    </xf>
    <xf numFmtId="166" fontId="16" fillId="0" borderId="35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6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7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5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7" xfId="7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38" xfId="0" applyNumberFormat="1" applyFont="1" applyFill="1" applyBorder="1" applyAlignment="1" applyProtection="1">
      <alignment horizontal="center" vertical="center"/>
      <protection/>
    </xf>
    <xf numFmtId="166" fontId="7" fillId="0" borderId="39" xfId="0" applyNumberFormat="1" applyFont="1" applyFill="1" applyBorder="1" applyAlignment="1" applyProtection="1">
      <alignment horizontal="center" vertical="center" wrapText="1"/>
      <protection/>
    </xf>
    <xf numFmtId="166" fontId="14" fillId="0" borderId="40" xfId="0" applyNumberFormat="1" applyFont="1" applyFill="1" applyBorder="1" applyAlignment="1" applyProtection="1">
      <alignment horizontal="center" vertical="center" wrapText="1"/>
      <protection/>
    </xf>
    <xf numFmtId="166" fontId="14" fillId="0" borderId="41" xfId="0" applyNumberFormat="1" applyFont="1" applyFill="1" applyBorder="1" applyAlignment="1" applyProtection="1">
      <alignment horizontal="center" vertical="center" wrapText="1"/>
      <protection/>
    </xf>
    <xf numFmtId="166" fontId="14" fillId="0" borderId="42" xfId="0" applyNumberFormat="1" applyFont="1" applyFill="1" applyBorder="1" applyAlignment="1" applyProtection="1">
      <alignment horizontal="center" vertical="center" wrapText="1"/>
      <protection/>
    </xf>
    <xf numFmtId="166" fontId="16" fillId="0" borderId="29" xfId="0" applyNumberFormat="1" applyFont="1" applyFill="1" applyBorder="1" applyAlignment="1" applyProtection="1">
      <alignment vertical="center" wrapText="1"/>
      <protection/>
    </xf>
    <xf numFmtId="166" fontId="16" fillId="0" borderId="36" xfId="7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3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0" fontId="20" fillId="0" borderId="43" xfId="0" applyFont="1" applyBorder="1" applyAlignment="1" applyProtection="1">
      <alignment horizontal="left" vertical="center" wrapText="1" indent="1"/>
      <protection/>
    </xf>
    <xf numFmtId="166" fontId="14" fillId="0" borderId="26" xfId="70" applyNumberFormat="1" applyFont="1" applyFill="1" applyBorder="1" applyAlignment="1" applyProtection="1">
      <alignment horizontal="right" vertical="center" wrapText="1" indent="1"/>
      <protection/>
    </xf>
    <xf numFmtId="166" fontId="14" fillId="0" borderId="26" xfId="70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70" applyNumberFormat="1" applyFont="1" applyFill="1" applyBorder="1" applyAlignment="1" applyProtection="1">
      <alignment horizontal="right" vertical="center" wrapText="1" indent="1"/>
      <protection/>
    </xf>
    <xf numFmtId="166" fontId="20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6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4" fillId="0" borderId="23" xfId="0" applyNumberFormat="1" applyFont="1" applyFill="1" applyBorder="1" applyAlignment="1" applyProtection="1">
      <alignment horizontal="center" vertical="center" wrapText="1"/>
      <protection/>
    </xf>
    <xf numFmtId="166" fontId="14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46" xfId="0" applyNumberForma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29" xfId="0" applyNumberForma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47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6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2" fillId="0" borderId="0" xfId="70" applyFont="1" applyFill="1" applyProtection="1">
      <alignment/>
      <protection/>
    </xf>
    <xf numFmtId="0" fontId="2" fillId="0" borderId="0" xfId="7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2" xfId="0" applyNumberFormat="1" applyFill="1" applyBorder="1" applyAlignment="1" applyProtection="1">
      <alignment horizontal="left" vertical="center" wrapText="1" indent="1"/>
      <protection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5" xfId="70" applyNumberFormat="1" applyFont="1" applyFill="1" applyBorder="1" applyAlignment="1" applyProtection="1">
      <alignment horizontal="right" vertical="center" wrapText="1" indent="1"/>
      <protection/>
    </xf>
    <xf numFmtId="166" fontId="14" fillId="0" borderId="23" xfId="70" applyNumberFormat="1" applyFont="1" applyFill="1" applyBorder="1" applyAlignment="1" applyProtection="1">
      <alignment horizontal="right" vertical="center" wrapText="1" indent="1"/>
      <protection/>
    </xf>
    <xf numFmtId="166" fontId="16" fillId="0" borderId="11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2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5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1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5" xfId="7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3" xfId="70" applyNumberFormat="1" applyFont="1" applyFill="1" applyBorder="1" applyAlignment="1" applyProtection="1">
      <alignment horizontal="right" vertical="center" wrapText="1" indent="1"/>
      <protection/>
    </xf>
    <xf numFmtId="0" fontId="14" fillId="0" borderId="24" xfId="70" applyFont="1" applyFill="1" applyBorder="1" applyAlignment="1" applyProtection="1">
      <alignment horizontal="center" vertical="center" wrapText="1"/>
      <protection/>
    </xf>
    <xf numFmtId="0" fontId="14" fillId="0" borderId="25" xfId="70" applyFont="1" applyFill="1" applyBorder="1" applyAlignment="1" applyProtection="1">
      <alignment horizontal="center" vertical="center" wrapText="1"/>
      <protection/>
    </xf>
    <xf numFmtId="166" fontId="16" fillId="0" borderId="51" xfId="7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70" applyFont="1" applyFill="1" applyBorder="1" applyAlignment="1" applyProtection="1">
      <alignment horizontal="left" vertical="center" wrapText="1" indent="6"/>
      <protection/>
    </xf>
    <xf numFmtId="0" fontId="2" fillId="0" borderId="0" xfId="70" applyFill="1" applyProtection="1">
      <alignment/>
      <protection/>
    </xf>
    <xf numFmtId="0" fontId="16" fillId="0" borderId="0" xfId="70" applyFont="1" applyFill="1" applyProtection="1">
      <alignment/>
      <protection/>
    </xf>
    <xf numFmtId="0" fontId="0" fillId="0" borderId="0" xfId="70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20" fillId="0" borderId="23" xfId="0" applyFont="1" applyBorder="1" applyAlignment="1" applyProtection="1">
      <alignment wrapText="1"/>
      <protection/>
    </xf>
    <xf numFmtId="0" fontId="20" fillId="0" borderId="32" xfId="0" applyFont="1" applyBorder="1" applyAlignment="1" applyProtection="1">
      <alignment wrapText="1"/>
      <protection/>
    </xf>
    <xf numFmtId="0" fontId="2" fillId="0" borderId="0" xfId="70" applyFill="1" applyAlignment="1" applyProtection="1">
      <alignment/>
      <protection/>
    </xf>
    <xf numFmtId="0" fontId="17" fillId="0" borderId="0" xfId="70" applyFont="1" applyFill="1" applyProtection="1">
      <alignment/>
      <protection/>
    </xf>
    <xf numFmtId="0" fontId="6" fillId="0" borderId="0" xfId="70" applyFont="1" applyFill="1" applyProtection="1">
      <alignment/>
      <protection/>
    </xf>
    <xf numFmtId="49" fontId="16" fillId="0" borderId="18" xfId="70" applyNumberFormat="1" applyFont="1" applyFill="1" applyBorder="1" applyAlignment="1" applyProtection="1">
      <alignment horizontal="center" vertical="center" wrapText="1"/>
      <protection/>
    </xf>
    <xf numFmtId="49" fontId="16" fillId="0" borderId="17" xfId="70" applyNumberFormat="1" applyFont="1" applyFill="1" applyBorder="1" applyAlignment="1" applyProtection="1">
      <alignment horizontal="center" vertical="center" wrapText="1"/>
      <protection/>
    </xf>
    <xf numFmtId="49" fontId="16" fillId="0" borderId="19" xfId="7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>
      <alignment horizontal="center" wrapText="1"/>
      <protection/>
    </xf>
    <xf numFmtId="0" fontId="20" fillId="0" borderId="43" xfId="0" applyFont="1" applyBorder="1" applyAlignment="1" applyProtection="1">
      <alignment horizontal="center" wrapText="1"/>
      <protection/>
    </xf>
    <xf numFmtId="49" fontId="16" fillId="0" borderId="20" xfId="70" applyNumberFormat="1" applyFont="1" applyFill="1" applyBorder="1" applyAlignment="1" applyProtection="1">
      <alignment horizontal="center" vertical="center" wrapText="1"/>
      <protection/>
    </xf>
    <xf numFmtId="49" fontId="16" fillId="0" borderId="16" xfId="70" applyNumberFormat="1" applyFont="1" applyFill="1" applyBorder="1" applyAlignment="1" applyProtection="1">
      <alignment horizontal="center" vertical="center" wrapText="1"/>
      <protection/>
    </xf>
    <xf numFmtId="49" fontId="16" fillId="0" borderId="21" xfId="70" applyNumberFormat="1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horizontal="center" vertical="center" wrapText="1"/>
      <protection/>
    </xf>
    <xf numFmtId="166" fontId="14" fillId="0" borderId="34" xfId="70" applyNumberFormat="1" applyFont="1" applyFill="1" applyBorder="1" applyAlignment="1" applyProtection="1">
      <alignment horizontal="right" vertical="center" wrapText="1" indent="1"/>
      <protection/>
    </xf>
    <xf numFmtId="0" fontId="14" fillId="0" borderId="34" xfId="7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70" applyFont="1" applyFill="1" applyBorder="1" applyAlignment="1" applyProtection="1">
      <alignment horizontal="left" vertical="center" wrapText="1" indent="1"/>
      <protection/>
    </xf>
    <xf numFmtId="0" fontId="16" fillId="0" borderId="11" xfId="7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6" fillId="0" borderId="12" xfId="7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3" xfId="7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4" xfId="7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5" xfId="0" applyFont="1" applyBorder="1" applyAlignment="1" applyProtection="1">
      <alignment vertical="center" wrapText="1"/>
      <protection/>
    </xf>
    <xf numFmtId="0" fontId="14" fillId="0" borderId="43" xfId="70" applyFont="1" applyFill="1" applyBorder="1" applyAlignment="1" applyProtection="1">
      <alignment horizontal="left" vertical="center" wrapText="1" indent="1"/>
      <protection/>
    </xf>
    <xf numFmtId="0" fontId="14" fillId="0" borderId="32" xfId="70" applyFont="1" applyFill="1" applyBorder="1" applyAlignment="1" applyProtection="1">
      <alignment vertical="center" wrapText="1"/>
      <protection/>
    </xf>
    <xf numFmtId="0" fontId="16" fillId="0" borderId="30" xfId="70" applyFont="1" applyFill="1" applyBorder="1" applyAlignment="1" applyProtection="1">
      <alignment horizontal="left" vertical="center" wrapText="1" indent="7"/>
      <protection/>
    </xf>
    <xf numFmtId="166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4" fillId="0" borderId="22" xfId="70" applyNumberFormat="1" applyFont="1" applyFill="1" applyBorder="1" applyAlignment="1" applyProtection="1">
      <alignment horizontal="center" vertical="center" wrapText="1"/>
      <protection/>
    </xf>
    <xf numFmtId="166" fontId="14" fillId="0" borderId="52" xfId="70" applyNumberFormat="1" applyFont="1" applyFill="1" applyBorder="1" applyAlignment="1" applyProtection="1">
      <alignment horizontal="right" vertical="center" wrapText="1" indent="1"/>
      <protection/>
    </xf>
    <xf numFmtId="166" fontId="16" fillId="0" borderId="53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54" xfId="7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55" xfId="70" applyNumberFormat="1" applyFont="1" applyFill="1" applyBorder="1" applyAlignment="1" applyProtection="1">
      <alignment horizontal="right" vertical="center" wrapText="1" indent="1"/>
      <protection/>
    </xf>
    <xf numFmtId="166" fontId="20" fillId="0" borderId="34" xfId="0" applyNumberFormat="1" applyFont="1" applyBorder="1" applyAlignment="1" applyProtection="1">
      <alignment horizontal="right" vertical="center" wrapText="1" indent="1"/>
      <protection/>
    </xf>
    <xf numFmtId="166" fontId="20" fillId="0" borderId="34" xfId="0" applyNumberFormat="1" applyFont="1" applyBorder="1" applyAlignment="1" applyProtection="1">
      <alignment horizontal="right" vertical="center" wrapText="1" indent="1"/>
      <protection locked="0"/>
    </xf>
    <xf numFmtId="166" fontId="18" fillId="0" borderId="34" xfId="0" applyNumberFormat="1" applyFont="1" applyBorder="1" applyAlignment="1" applyProtection="1" quotePrefix="1">
      <alignment horizontal="right" vertical="center" wrapText="1" indent="1"/>
      <protection/>
    </xf>
    <xf numFmtId="166" fontId="16" fillId="0" borderId="13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7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2" xfId="70" applyNumberFormat="1" applyFont="1" applyFill="1" applyBorder="1" applyAlignment="1" applyProtection="1">
      <alignment horizontal="right" vertical="center" wrapText="1" indent="1"/>
      <protection/>
    </xf>
    <xf numFmtId="166" fontId="20" fillId="0" borderId="23" xfId="0" applyNumberFormat="1" applyFont="1" applyBorder="1" applyAlignment="1" applyProtection="1">
      <alignment horizontal="right" vertical="center" wrapText="1" indent="1"/>
      <protection/>
    </xf>
    <xf numFmtId="166" fontId="20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8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14" fillId="0" borderId="56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left" vertical="center" wrapText="1"/>
      <protection/>
    </xf>
    <xf numFmtId="0" fontId="19" fillId="0" borderId="12" xfId="0" applyFont="1" applyBorder="1" applyAlignment="1">
      <alignment horizontal="left" wrapText="1" indent="1"/>
    </xf>
    <xf numFmtId="0" fontId="19" fillId="0" borderId="10" xfId="0" applyFont="1" applyBorder="1" applyAlignment="1">
      <alignment horizontal="left" vertical="center" wrapText="1" indent="1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40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166" fontId="102" fillId="0" borderId="0" xfId="0" applyNumberFormat="1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0" fontId="2" fillId="0" borderId="0" xfId="70" applyFont="1" applyFill="1" applyProtection="1">
      <alignment/>
      <protection locked="0"/>
    </xf>
    <xf numFmtId="0" fontId="2" fillId="0" borderId="0" xfId="70" applyFont="1" applyFill="1" applyAlignment="1" applyProtection="1">
      <alignment horizontal="right" vertical="center" inden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 wrapText="1"/>
      <protection locked="0"/>
    </xf>
    <xf numFmtId="166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66" fontId="103" fillId="0" borderId="0" xfId="70" applyNumberFormat="1" applyFont="1" applyFill="1" applyProtection="1">
      <alignment/>
      <protection/>
    </xf>
    <xf numFmtId="0" fontId="2" fillId="0" borderId="0" xfId="70" applyFill="1" applyProtection="1">
      <alignment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6" fontId="16" fillId="0" borderId="12" xfId="70" applyNumberFormat="1" applyFont="1" applyFill="1" applyBorder="1" applyAlignment="1" applyProtection="1">
      <alignment horizontal="right" vertical="center" wrapText="1" indent="1"/>
      <protection/>
    </xf>
    <xf numFmtId="166" fontId="16" fillId="0" borderId="36" xfId="70" applyNumberFormat="1" applyFont="1" applyFill="1" applyBorder="1" applyAlignment="1" applyProtection="1">
      <alignment horizontal="right" vertical="center" wrapText="1" indent="1"/>
      <protection/>
    </xf>
    <xf numFmtId="166" fontId="16" fillId="0" borderId="11" xfId="70" applyNumberFormat="1" applyFont="1" applyFill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/>
      <protection/>
    </xf>
    <xf numFmtId="166" fontId="16" fillId="0" borderId="13" xfId="70" applyNumberFormat="1" applyFont="1" applyFill="1" applyBorder="1" applyAlignment="1" applyProtection="1">
      <alignment horizontal="right" vertical="center" wrapText="1" indent="1"/>
      <protection/>
    </xf>
    <xf numFmtId="166" fontId="16" fillId="0" borderId="31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4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57" xfId="7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3" xfId="70" applyNumberFormat="1" applyFont="1" applyFill="1" applyBorder="1" applyAlignment="1" applyProtection="1">
      <alignment horizontal="right" vertical="center" wrapText="1" indent="1"/>
      <protection/>
    </xf>
    <xf numFmtId="166" fontId="14" fillId="0" borderId="33" xfId="70" applyNumberFormat="1" applyFont="1" applyFill="1" applyBorder="1" applyAlignment="1" applyProtection="1">
      <alignment horizontal="right" vertical="center" wrapText="1" indent="1"/>
      <protection/>
    </xf>
    <xf numFmtId="166" fontId="20" fillId="0" borderId="33" xfId="0" applyNumberFormat="1" applyFont="1" applyBorder="1" applyAlignment="1" applyProtection="1">
      <alignment horizontal="right" vertical="center" wrapText="1" indent="1"/>
      <protection/>
    </xf>
    <xf numFmtId="166" fontId="20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8" fillId="0" borderId="33" xfId="0" applyNumberFormat="1" applyFont="1" applyBorder="1" applyAlignment="1" applyProtection="1" quotePrefix="1">
      <alignment horizontal="right" vertical="center" wrapText="1" indent="1"/>
      <protection/>
    </xf>
    <xf numFmtId="166" fontId="103" fillId="0" borderId="0" xfId="70" applyNumberFormat="1" applyFont="1" applyFill="1" applyAlignment="1" applyProtection="1">
      <alignment horizontal="right" vertical="center" indent="1"/>
      <protection/>
    </xf>
    <xf numFmtId="166" fontId="14" fillId="0" borderId="41" xfId="70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0" applyNumberFormat="1" applyFont="1" applyFill="1" applyAlignment="1" applyProtection="1">
      <alignment horizontal="centerContinuous" vertical="center" wrapText="1"/>
      <protection locked="0"/>
    </xf>
    <xf numFmtId="166" fontId="5" fillId="0" borderId="0" xfId="0" applyNumberFormat="1" applyFont="1" applyFill="1" applyAlignment="1" applyProtection="1">
      <alignment horizontal="right" vertical="center"/>
      <protection/>
    </xf>
    <xf numFmtId="166" fontId="14" fillId="0" borderId="33" xfId="0" applyNumberFormat="1" applyFont="1" applyFill="1" applyBorder="1" applyAlignment="1" applyProtection="1">
      <alignment horizontal="center" vertical="center" wrapText="1"/>
      <protection/>
    </xf>
    <xf numFmtId="166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7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7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7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7" xfId="70" applyNumberFormat="1" applyFont="1" applyFill="1" applyBorder="1" applyAlignment="1" applyProtection="1">
      <alignment horizontal="right" vertical="center" wrapText="1" indent="1"/>
      <protection/>
    </xf>
    <xf numFmtId="166" fontId="16" fillId="0" borderId="28" xfId="70" applyNumberFormat="1" applyFont="1" applyFill="1" applyBorder="1" applyAlignment="1" applyProtection="1">
      <alignment horizontal="right" vertical="center" wrapText="1" indent="1"/>
      <protection/>
    </xf>
    <xf numFmtId="0" fontId="19" fillId="0" borderId="30" xfId="0" applyFont="1" applyBorder="1" applyAlignment="1" applyProtection="1">
      <alignment wrapText="1"/>
      <protection/>
    </xf>
    <xf numFmtId="166" fontId="16" fillId="0" borderId="49" xfId="70" applyNumberFormat="1" applyFont="1" applyFill="1" applyBorder="1" applyAlignment="1" applyProtection="1">
      <alignment horizontal="right" vertical="center" wrapText="1" indent="1"/>
      <protection/>
    </xf>
    <xf numFmtId="0" fontId="7" fillId="0" borderId="58" xfId="70" applyFont="1" applyFill="1" applyBorder="1" applyAlignment="1" applyProtection="1">
      <alignment horizontal="center" vertical="center" wrapText="1"/>
      <protection/>
    </xf>
    <xf numFmtId="0" fontId="7" fillId="0" borderId="30" xfId="70" applyFont="1" applyFill="1" applyBorder="1" applyAlignment="1" applyProtection="1">
      <alignment horizontal="center" vertical="center" wrapText="1"/>
      <protection/>
    </xf>
    <xf numFmtId="0" fontId="7" fillId="0" borderId="39" xfId="70" applyFont="1" applyFill="1" applyBorder="1" applyAlignment="1" applyProtection="1">
      <alignment horizontal="center" vertical="center" wrapText="1"/>
      <protection locked="0"/>
    </xf>
    <xf numFmtId="0" fontId="14" fillId="0" borderId="59" xfId="70" applyFont="1" applyFill="1" applyBorder="1" applyAlignment="1" applyProtection="1">
      <alignment horizontal="center" vertical="center" wrapText="1"/>
      <protection/>
    </xf>
    <xf numFmtId="0" fontId="14" fillId="0" borderId="33" xfId="70" applyFont="1" applyFill="1" applyBorder="1" applyAlignment="1" applyProtection="1">
      <alignment horizontal="center" vertical="center" wrapText="1"/>
      <protection/>
    </xf>
    <xf numFmtId="0" fontId="16" fillId="0" borderId="30" xfId="70" applyFont="1" applyFill="1" applyBorder="1" applyAlignment="1" applyProtection="1">
      <alignment horizontal="left" vertical="center" wrapText="1" indent="1"/>
      <protection/>
    </xf>
    <xf numFmtId="166" fontId="0" fillId="0" borderId="0" xfId="0" applyNumberFormat="1" applyFill="1" applyAlignment="1" applyProtection="1">
      <alignment horizontal="centerContinuous" vertical="center"/>
      <protection locked="0"/>
    </xf>
    <xf numFmtId="166" fontId="5" fillId="0" borderId="0" xfId="0" applyNumberFormat="1" applyFont="1" applyFill="1" applyAlignment="1" applyProtection="1">
      <alignment horizontal="right" vertical="center"/>
      <protection locked="0"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26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60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48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59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56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0" xfId="0" applyNumberFormat="1" applyFont="1" applyFill="1" applyAlignment="1" applyProtection="1">
      <alignment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 quotePrefix="1">
      <alignment horizontal="right" vertical="center" indent="1"/>
      <protection locked="0"/>
    </xf>
    <xf numFmtId="49" fontId="7" fillId="0" borderId="48" xfId="0" applyNumberFormat="1" applyFont="1" applyFill="1" applyBorder="1" applyAlignment="1" applyProtection="1">
      <alignment horizontal="right" vertical="center" inden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61" xfId="0" applyFont="1" applyFill="1" applyBorder="1" applyAlignment="1" applyProtection="1">
      <alignment horizontal="center" vertical="center" wrapText="1"/>
      <protection/>
    </xf>
    <xf numFmtId="166" fontId="16" fillId="0" borderId="54" xfId="7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43" xfId="0" applyFont="1" applyBorder="1" applyAlignment="1">
      <alignment horizontal="left" vertical="center"/>
    </xf>
    <xf numFmtId="0" fontId="3" fillId="0" borderId="62" xfId="0" applyFont="1" applyBorder="1" applyAlignment="1">
      <alignment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49" fontId="7" fillId="0" borderId="34" xfId="0" applyNumberFormat="1" applyFont="1" applyFill="1" applyBorder="1" applyAlignment="1" applyProtection="1">
      <alignment horizontal="right" vertical="center" indent="1"/>
      <protection locked="0"/>
    </xf>
    <xf numFmtId="0" fontId="14" fillId="0" borderId="61" xfId="0" applyFont="1" applyFill="1" applyBorder="1" applyAlignment="1" applyProtection="1">
      <alignment horizontal="center" vertical="center" wrapText="1"/>
      <protection locked="0"/>
    </xf>
    <xf numFmtId="166" fontId="1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44" xfId="70" applyNumberFormat="1" applyFont="1" applyFill="1" applyBorder="1" applyAlignment="1" applyProtection="1">
      <alignment vertical="center"/>
      <protection locked="0"/>
    </xf>
    <xf numFmtId="0" fontId="5" fillId="0" borderId="44" xfId="0" applyFont="1" applyFill="1" applyBorder="1" applyAlignment="1" applyProtection="1">
      <alignment horizontal="right" vertical="center"/>
      <protection locked="0"/>
    </xf>
    <xf numFmtId="0" fontId="7" fillId="0" borderId="30" xfId="70" applyFont="1" applyFill="1" applyBorder="1" applyAlignment="1" applyProtection="1">
      <alignment horizontal="center" vertical="center" wrapText="1"/>
      <protection locked="0"/>
    </xf>
    <xf numFmtId="0" fontId="14" fillId="0" borderId="22" xfId="70" applyFont="1" applyFill="1" applyBorder="1" applyAlignment="1" applyProtection="1">
      <alignment horizontal="center" vertical="center" wrapText="1"/>
      <protection locked="0"/>
    </xf>
    <xf numFmtId="0" fontId="14" fillId="0" borderId="23" xfId="70" applyFont="1" applyFill="1" applyBorder="1" applyAlignment="1" applyProtection="1">
      <alignment horizontal="center" vertical="center" wrapText="1"/>
      <protection locked="0"/>
    </xf>
    <xf numFmtId="0" fontId="14" fillId="0" borderId="26" xfId="70" applyFont="1" applyFill="1" applyBorder="1" applyAlignment="1" applyProtection="1">
      <alignment horizontal="center" vertical="center" wrapText="1"/>
      <protection locked="0"/>
    </xf>
    <xf numFmtId="0" fontId="14" fillId="0" borderId="23" xfId="70" applyFont="1" applyFill="1" applyBorder="1" applyAlignment="1" applyProtection="1">
      <alignment horizontal="left" vertical="center" wrapText="1"/>
      <protection/>
    </xf>
    <xf numFmtId="0" fontId="19" fillId="0" borderId="12" xfId="0" applyFont="1" applyBorder="1" applyAlignment="1" applyProtection="1">
      <alignment horizontal="left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20" fillId="0" borderId="23" xfId="0" applyFont="1" applyBorder="1" applyAlignment="1" applyProtection="1">
      <alignment horizontal="left" vertical="center" wrapText="1"/>
      <protection/>
    </xf>
    <xf numFmtId="0" fontId="19" fillId="0" borderId="12" xfId="0" applyFont="1" applyBorder="1" applyAlignment="1">
      <alignment horizontal="left" wrapText="1"/>
    </xf>
    <xf numFmtId="0" fontId="19" fillId="0" borderId="1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20" fillId="0" borderId="23" xfId="0" applyFont="1" applyBorder="1" applyAlignment="1" applyProtection="1">
      <alignment vertical="center" wrapText="1"/>
      <protection/>
    </xf>
    <xf numFmtId="0" fontId="20" fillId="0" borderId="32" xfId="0" applyFont="1" applyBorder="1" applyAlignment="1" applyProtection="1">
      <alignment vertical="center" wrapText="1"/>
      <protection/>
    </xf>
    <xf numFmtId="166" fontId="15" fillId="0" borderId="44" xfId="70" applyNumberFormat="1" applyFont="1" applyFill="1" applyBorder="1" applyAlignment="1" applyProtection="1">
      <alignment/>
      <protection/>
    </xf>
    <xf numFmtId="0" fontId="7" fillId="0" borderId="39" xfId="70" applyFont="1" applyFill="1" applyBorder="1" applyAlignment="1" applyProtection="1">
      <alignment horizontal="center" vertical="center" wrapText="1"/>
      <protection/>
    </xf>
    <xf numFmtId="0" fontId="16" fillId="0" borderId="13" xfId="70" applyFont="1" applyFill="1" applyBorder="1" applyAlignment="1" applyProtection="1">
      <alignment horizontal="left" vertical="center" wrapText="1"/>
      <protection/>
    </xf>
    <xf numFmtId="0" fontId="16" fillId="0" borderId="11" xfId="70" applyFont="1" applyFill="1" applyBorder="1" applyAlignment="1" applyProtection="1">
      <alignment horizontal="left" vertical="center" wrapText="1"/>
      <protection/>
    </xf>
    <xf numFmtId="0" fontId="16" fillId="0" borderId="14" xfId="70" applyFont="1" applyFill="1" applyBorder="1" applyAlignment="1" applyProtection="1">
      <alignment horizontal="left" vertical="center" wrapText="1"/>
      <protection/>
    </xf>
    <xf numFmtId="0" fontId="16" fillId="0" borderId="0" xfId="70" applyFont="1" applyFill="1" applyBorder="1" applyAlignment="1" applyProtection="1">
      <alignment horizontal="left" vertical="center" wrapText="1"/>
      <protection/>
    </xf>
    <xf numFmtId="0" fontId="16" fillId="0" borderId="15" xfId="70" applyFont="1" applyFill="1" applyBorder="1" applyAlignment="1" applyProtection="1">
      <alignment horizontal="left" vertical="center" wrapText="1"/>
      <protection/>
    </xf>
    <xf numFmtId="0" fontId="16" fillId="0" borderId="12" xfId="70" applyFont="1" applyFill="1" applyBorder="1" applyAlignment="1" applyProtection="1">
      <alignment horizontal="left" vertical="center" wrapText="1"/>
      <protection/>
    </xf>
    <xf numFmtId="0" fontId="2" fillId="0" borderId="0" xfId="70" applyFill="1" applyAlignment="1" applyProtection="1">
      <alignment horizontal="left" vertical="center" indent="1"/>
      <protection/>
    </xf>
    <xf numFmtId="0" fontId="16" fillId="0" borderId="10" xfId="70" applyFont="1" applyFill="1" applyBorder="1" applyAlignment="1" applyProtection="1">
      <alignment horizontal="left" vertical="center" wrapText="1"/>
      <protection/>
    </xf>
    <xf numFmtId="0" fontId="18" fillId="0" borderId="32" xfId="0" applyFont="1" applyBorder="1" applyAlignment="1" applyProtection="1">
      <alignment horizontal="left" vertical="center" wrapText="1"/>
      <protection/>
    </xf>
    <xf numFmtId="166" fontId="7" fillId="0" borderId="63" xfId="0" applyNumberFormat="1" applyFont="1" applyFill="1" applyBorder="1" applyAlignment="1" applyProtection="1">
      <alignment horizontal="centerContinuous" vertical="center"/>
      <protection/>
    </xf>
    <xf numFmtId="166" fontId="7" fillId="0" borderId="64" xfId="0" applyNumberFormat="1" applyFont="1" applyFill="1" applyBorder="1" applyAlignment="1" applyProtection="1">
      <alignment horizontal="centerContinuous" vertical="center"/>
      <protection/>
    </xf>
    <xf numFmtId="166" fontId="7" fillId="0" borderId="53" xfId="0" applyNumberFormat="1" applyFont="1" applyFill="1" applyBorder="1" applyAlignment="1" applyProtection="1">
      <alignment horizontal="centerContinuous" vertical="center"/>
      <protection/>
    </xf>
    <xf numFmtId="166" fontId="4" fillId="0" borderId="0" xfId="0" applyNumberFormat="1" applyFont="1" applyFill="1" applyAlignment="1">
      <alignment vertical="center"/>
    </xf>
    <xf numFmtId="166" fontId="4" fillId="0" borderId="0" xfId="0" applyNumberFormat="1" applyFont="1" applyFill="1" applyAlignment="1">
      <alignment horizontal="center" vertical="center"/>
    </xf>
    <xf numFmtId="166" fontId="14" fillId="0" borderId="23" xfId="0" applyNumberFormat="1" applyFont="1" applyFill="1" applyBorder="1" applyAlignment="1" applyProtection="1">
      <alignment horizontal="center" vertical="center" wrapText="1"/>
      <protection/>
    </xf>
    <xf numFmtId="166" fontId="14" fillId="0" borderId="0" xfId="0" applyNumberFormat="1" applyFont="1" applyFill="1" applyAlignment="1">
      <alignment horizontal="center" vertical="center" wrapText="1"/>
    </xf>
    <xf numFmtId="166" fontId="14" fillId="0" borderId="20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13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3" xfId="0" applyNumberFormat="1" applyFont="1" applyFill="1" applyBorder="1" applyAlignment="1" applyProtection="1">
      <alignment horizontal="center" vertical="center" wrapText="1"/>
      <protection/>
    </xf>
    <xf numFmtId="166" fontId="14" fillId="0" borderId="13" xfId="0" applyNumberFormat="1" applyFont="1" applyFill="1" applyBorder="1" applyAlignment="1" applyProtection="1">
      <alignment vertical="center" wrapText="1"/>
      <protection/>
    </xf>
    <xf numFmtId="166" fontId="14" fillId="0" borderId="63" xfId="0" applyNumberFormat="1" applyFont="1" applyFill="1" applyBorder="1" applyAlignment="1" applyProtection="1">
      <alignment vertical="center" wrapText="1"/>
      <protection/>
    </xf>
    <xf numFmtId="166" fontId="14" fillId="0" borderId="65" xfId="0" applyNumberFormat="1" applyFont="1" applyFill="1" applyBorder="1" applyAlignment="1" applyProtection="1">
      <alignment vertical="center" wrapText="1"/>
      <protection/>
    </xf>
    <xf numFmtId="166" fontId="14" fillId="0" borderId="17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45" xfId="0" applyNumberFormat="1" applyFont="1" applyFill="1" applyBorder="1" applyAlignment="1" applyProtection="1">
      <alignment vertical="center" wrapText="1"/>
      <protection locked="0"/>
    </xf>
    <xf numFmtId="166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6" fontId="14" fillId="0" borderId="11" xfId="0" applyNumberFormat="1" applyFont="1" applyFill="1" applyBorder="1" applyAlignment="1" applyProtection="1">
      <alignment vertical="center" wrapText="1"/>
      <protection/>
    </xf>
    <xf numFmtId="166" fontId="14" fillId="0" borderId="45" xfId="0" applyNumberFormat="1" applyFont="1" applyFill="1" applyBorder="1" applyAlignment="1" applyProtection="1">
      <alignment vertical="center" wrapText="1"/>
      <protection/>
    </xf>
    <xf numFmtId="166" fontId="14" fillId="0" borderId="29" xfId="0" applyNumberFormat="1" applyFont="1" applyFill="1" applyBorder="1" applyAlignment="1" applyProtection="1">
      <alignment vertical="center" wrapText="1"/>
      <protection/>
    </xf>
    <xf numFmtId="166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5" xfId="0" applyNumberFormat="1" applyFont="1" applyFill="1" applyBorder="1" applyAlignment="1" applyProtection="1">
      <alignment horizontal="center" vertical="center" wrapText="1"/>
      <protection/>
    </xf>
    <xf numFmtId="166" fontId="14" fillId="0" borderId="10" xfId="0" applyNumberFormat="1" applyFont="1" applyFill="1" applyBorder="1" applyAlignment="1" applyProtection="1">
      <alignment vertical="center" wrapText="1"/>
      <protection/>
    </xf>
    <xf numFmtId="166" fontId="14" fillId="0" borderId="50" xfId="0" applyNumberFormat="1" applyFont="1" applyFill="1" applyBorder="1" applyAlignment="1" applyProtection="1">
      <alignment vertical="center" wrapText="1"/>
      <protection/>
    </xf>
    <xf numFmtId="1" fontId="16" fillId="33" borderId="41" xfId="0" applyNumberFormat="1" applyFont="1" applyFill="1" applyBorder="1" applyAlignment="1" applyProtection="1">
      <alignment vertical="center" wrapText="1"/>
      <protection/>
    </xf>
    <xf numFmtId="166" fontId="14" fillId="0" borderId="23" xfId="0" applyNumberFormat="1" applyFont="1" applyFill="1" applyBorder="1" applyAlignment="1" applyProtection="1">
      <alignment vertical="center" wrapText="1"/>
      <protection/>
    </xf>
    <xf numFmtId="166" fontId="14" fillId="0" borderId="41" xfId="0" applyNumberFormat="1" applyFont="1" applyFill="1" applyBorder="1" applyAlignment="1" applyProtection="1">
      <alignment vertical="center" wrapText="1"/>
      <protection/>
    </xf>
    <xf numFmtId="166" fontId="14" fillId="0" borderId="48" xfId="0" applyNumberFormat="1" applyFont="1" applyFill="1" applyBorder="1" applyAlignment="1" applyProtection="1">
      <alignment vertical="center" wrapText="1"/>
      <protection/>
    </xf>
    <xf numFmtId="166" fontId="9" fillId="0" borderId="0" xfId="0" applyNumberFormat="1" applyFont="1" applyFill="1" applyAlignment="1" applyProtection="1">
      <alignment horizontal="center" vertical="center" wrapText="1"/>
      <protection locked="0"/>
    </xf>
    <xf numFmtId="166" fontId="7" fillId="0" borderId="38" xfId="0" applyNumberFormat="1" applyFont="1" applyFill="1" applyBorder="1" applyAlignment="1" applyProtection="1">
      <alignment horizontal="center" vertical="center"/>
      <protection locked="0"/>
    </xf>
    <xf numFmtId="166" fontId="7" fillId="0" borderId="30" xfId="0" applyNumberFormat="1" applyFont="1" applyFill="1" applyBorder="1" applyAlignment="1" applyProtection="1">
      <alignment horizontal="center" vertical="center"/>
      <protection locked="0"/>
    </xf>
    <xf numFmtId="166" fontId="7" fillId="0" borderId="40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48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Fill="1" applyAlignment="1">
      <alignment horizontal="center" vertical="center" wrapText="1"/>
    </xf>
    <xf numFmtId="166" fontId="14" fillId="0" borderId="22" xfId="0" applyNumberFormat="1" applyFont="1" applyFill="1" applyBorder="1" applyAlignment="1">
      <alignment horizontal="right" vertical="center" wrapText="1" indent="1"/>
    </xf>
    <xf numFmtId="166" fontId="14" fillId="0" borderId="48" xfId="0" applyNumberFormat="1" applyFont="1" applyFill="1" applyBorder="1" applyAlignment="1">
      <alignment horizontal="left" vertical="center" wrapText="1" indent="1"/>
    </xf>
    <xf numFmtId="166" fontId="0" fillId="33" borderId="48" xfId="0" applyNumberFormat="1" applyFont="1" applyFill="1" applyBorder="1" applyAlignment="1">
      <alignment horizontal="left" vertical="center" wrapText="1" indent="2"/>
    </xf>
    <xf numFmtId="166" fontId="0" fillId="33" borderId="33" xfId="0" applyNumberFormat="1" applyFont="1" applyFill="1" applyBorder="1" applyAlignment="1">
      <alignment horizontal="left" vertical="center" wrapText="1" indent="2"/>
    </xf>
    <xf numFmtId="166" fontId="14" fillId="0" borderId="22" xfId="0" applyNumberFormat="1" applyFont="1" applyFill="1" applyBorder="1" applyAlignment="1">
      <alignment vertical="center" wrapText="1"/>
    </xf>
    <xf numFmtId="166" fontId="14" fillId="0" borderId="23" xfId="0" applyNumberFormat="1" applyFont="1" applyFill="1" applyBorder="1" applyAlignment="1">
      <alignment vertical="center" wrapText="1"/>
    </xf>
    <xf numFmtId="166" fontId="14" fillId="0" borderId="26" xfId="0" applyNumberFormat="1" applyFont="1" applyFill="1" applyBorder="1" applyAlignment="1">
      <alignment vertical="center" wrapText="1"/>
    </xf>
    <xf numFmtId="166" fontId="14" fillId="0" borderId="17" xfId="0" applyNumberFormat="1" applyFont="1" applyFill="1" applyBorder="1" applyAlignment="1">
      <alignment horizontal="right" vertical="center" wrapText="1" indent="1"/>
    </xf>
    <xf numFmtId="167" fontId="0" fillId="0" borderId="29" xfId="0" applyNumberFormat="1" applyFont="1" applyFill="1" applyBorder="1" applyAlignment="1" applyProtection="1">
      <alignment horizontal="right" vertical="center" wrapText="1" indent="2"/>
      <protection locked="0"/>
    </xf>
    <xf numFmtId="167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6" fontId="16" fillId="0" borderId="17" xfId="0" applyNumberFormat="1" applyFont="1" applyFill="1" applyBorder="1" applyAlignment="1" applyProtection="1">
      <alignment vertical="center" wrapText="1"/>
      <protection locked="0"/>
    </xf>
    <xf numFmtId="166" fontId="16" fillId="0" borderId="27" xfId="0" applyNumberFormat="1" applyFont="1" applyFill="1" applyBorder="1" applyAlignment="1" applyProtection="1">
      <alignment vertical="center" wrapText="1"/>
      <protection locked="0"/>
    </xf>
    <xf numFmtId="166" fontId="0" fillId="33" borderId="48" xfId="0" applyNumberFormat="1" applyFont="1" applyFill="1" applyBorder="1" applyAlignment="1">
      <alignment horizontal="right" vertical="center" wrapText="1" indent="2"/>
    </xf>
    <xf numFmtId="166" fontId="0" fillId="33" borderId="33" xfId="0" applyNumberFormat="1" applyFont="1" applyFill="1" applyBorder="1" applyAlignment="1">
      <alignment horizontal="right" vertical="center" wrapText="1" indent="2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166" fontId="16" fillId="0" borderId="45" xfId="0" applyNumberFormat="1" applyFont="1" applyFill="1" applyBorder="1" applyAlignment="1" applyProtection="1">
      <alignment vertical="center"/>
      <protection locked="0"/>
    </xf>
    <xf numFmtId="166" fontId="14" fillId="0" borderId="45" xfId="0" applyNumberFormat="1" applyFont="1" applyFill="1" applyBorder="1" applyAlignment="1" applyProtection="1">
      <alignment vertical="center"/>
      <protection/>
    </xf>
    <xf numFmtId="166" fontId="16" fillId="0" borderId="66" xfId="0" applyNumberFormat="1" applyFont="1" applyFill="1" applyBorder="1" applyAlignment="1" applyProtection="1">
      <alignment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/>
    </xf>
    <xf numFmtId="0" fontId="16" fillId="0" borderId="30" xfId="0" applyFont="1" applyFill="1" applyBorder="1" applyAlignment="1" applyProtection="1">
      <alignment vertical="center" wrapText="1"/>
      <protection/>
    </xf>
    <xf numFmtId="166" fontId="16" fillId="0" borderId="30" xfId="0" applyNumberFormat="1" applyFont="1" applyFill="1" applyBorder="1" applyAlignment="1" applyProtection="1">
      <alignment vertical="center"/>
      <protection locked="0"/>
    </xf>
    <xf numFmtId="166" fontId="16" fillId="0" borderId="38" xfId="0" applyNumberFormat="1" applyFont="1" applyFill="1" applyBorder="1" applyAlignment="1" applyProtection="1">
      <alignment vertical="center"/>
      <protection locked="0"/>
    </xf>
    <xf numFmtId="166" fontId="14" fillId="0" borderId="41" xfId="0" applyNumberFormat="1" applyFont="1" applyFill="1" applyBorder="1" applyAlignment="1" applyProtection="1">
      <alignment vertical="center"/>
      <protection/>
    </xf>
    <xf numFmtId="166" fontId="14" fillId="0" borderId="39" xfId="0" applyNumberFormat="1" applyFont="1" applyFill="1" applyBorder="1" applyAlignment="1" applyProtection="1">
      <alignment vertical="center"/>
      <protection/>
    </xf>
    <xf numFmtId="166" fontId="7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right" vertical="center" wrapText="1" indent="1"/>
      <protection/>
    </xf>
    <xf numFmtId="0" fontId="19" fillId="0" borderId="31" xfId="0" applyFont="1" applyFill="1" applyBorder="1" applyAlignment="1" applyProtection="1">
      <alignment horizontal="left" vertical="center" wrapText="1" indent="1"/>
      <protection locked="0"/>
    </xf>
    <xf numFmtId="3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7" xfId="0" applyFont="1" applyFill="1" applyBorder="1" applyAlignment="1" applyProtection="1">
      <alignment horizontal="right" vertical="center" wrapText="1" indent="1"/>
      <protection/>
    </xf>
    <xf numFmtId="0" fontId="19" fillId="0" borderId="14" xfId="0" applyFont="1" applyFill="1" applyBorder="1" applyAlignment="1" applyProtection="1">
      <alignment horizontal="left" vertical="center" wrapText="1" indent="1"/>
      <protection locked="0"/>
    </xf>
    <xf numFmtId="3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7" xfId="0" applyFont="1" applyFill="1" applyBorder="1" applyAlignment="1">
      <alignment horizontal="right" vertical="center" wrapText="1" indent="1"/>
    </xf>
    <xf numFmtId="0" fontId="19" fillId="0" borderId="14" xfId="0" applyFont="1" applyFill="1" applyBorder="1" applyAlignment="1" applyProtection="1">
      <alignment horizontal="left" vertical="center" wrapText="1" indent="8"/>
      <protection locked="0"/>
    </xf>
    <xf numFmtId="0" fontId="16" fillId="0" borderId="21" xfId="0" applyFont="1" applyFill="1" applyBorder="1" applyAlignment="1">
      <alignment horizontal="right" vertical="center" wrapText="1" indent="1"/>
    </xf>
    <xf numFmtId="3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2" xfId="0" applyFont="1" applyFill="1" applyBorder="1" applyAlignment="1">
      <alignment horizontal="right" vertical="center" wrapText="1" indent="1"/>
    </xf>
    <xf numFmtId="0" fontId="14" fillId="0" borderId="41" xfId="0" applyFont="1" applyFill="1" applyBorder="1" applyAlignment="1">
      <alignment vertical="center" wrapText="1"/>
    </xf>
    <xf numFmtId="0" fontId="5" fillId="0" borderId="0" xfId="0" applyFont="1" applyFill="1" applyAlignment="1" applyProtection="1">
      <alignment horizontal="right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26" fillId="0" borderId="0" xfId="72" applyFill="1">
      <alignment/>
      <protection/>
    </xf>
    <xf numFmtId="0" fontId="26" fillId="0" borderId="0" xfId="72" applyFill="1" applyAlignment="1">
      <alignment/>
      <protection/>
    </xf>
    <xf numFmtId="0" fontId="12" fillId="0" borderId="0" xfId="72" applyFont="1" applyFill="1" applyAlignment="1">
      <alignment horizontal="center"/>
      <protection/>
    </xf>
    <xf numFmtId="0" fontId="18" fillId="0" borderId="24" xfId="72" applyFont="1" applyFill="1" applyBorder="1" applyAlignment="1">
      <alignment horizontal="center" vertical="center"/>
      <protection/>
    </xf>
    <xf numFmtId="0" fontId="15" fillId="0" borderId="25" xfId="71" applyFont="1" applyFill="1" applyBorder="1" applyAlignment="1" applyProtection="1">
      <alignment horizontal="center" vertical="center" textRotation="90"/>
      <protection/>
    </xf>
    <xf numFmtId="0" fontId="18" fillId="0" borderId="25" xfId="72" applyFont="1" applyFill="1" applyBorder="1" applyAlignment="1">
      <alignment horizontal="center" vertical="center" wrapText="1"/>
      <protection/>
    </xf>
    <xf numFmtId="0" fontId="18" fillId="0" borderId="67" xfId="72" applyFont="1" applyFill="1" applyBorder="1" applyAlignment="1">
      <alignment horizontal="center" vertical="center" wrapText="1"/>
      <protection/>
    </xf>
    <xf numFmtId="0" fontId="18" fillId="0" borderId="22" xfId="72" applyFont="1" applyFill="1" applyBorder="1" applyAlignment="1">
      <alignment horizontal="center" vertical="center"/>
      <protection/>
    </xf>
    <xf numFmtId="0" fontId="18" fillId="0" borderId="23" xfId="72" applyFont="1" applyFill="1" applyBorder="1" applyAlignment="1">
      <alignment horizontal="center" vertical="center" wrapText="1"/>
      <protection/>
    </xf>
    <xf numFmtId="0" fontId="18" fillId="0" borderId="26" xfId="72" applyFont="1" applyFill="1" applyBorder="1" applyAlignment="1">
      <alignment horizontal="center" vertical="center" wrapText="1"/>
      <protection/>
    </xf>
    <xf numFmtId="0" fontId="19" fillId="0" borderId="17" xfId="72" applyFont="1" applyFill="1" applyBorder="1" applyProtection="1">
      <alignment/>
      <protection locked="0"/>
    </xf>
    <xf numFmtId="0" fontId="19" fillId="0" borderId="12" xfId="72" applyFont="1" applyFill="1" applyBorder="1" applyAlignment="1">
      <alignment horizontal="right" indent="1"/>
      <protection/>
    </xf>
    <xf numFmtId="3" fontId="19" fillId="0" borderId="12" xfId="72" applyNumberFormat="1" applyFont="1" applyFill="1" applyBorder="1" applyProtection="1">
      <alignment/>
      <protection locked="0"/>
    </xf>
    <xf numFmtId="3" fontId="19" fillId="0" borderId="51" xfId="72" applyNumberFormat="1" applyFont="1" applyFill="1" applyBorder="1" applyProtection="1">
      <alignment/>
      <protection locked="0"/>
    </xf>
    <xf numFmtId="0" fontId="19" fillId="0" borderId="11" xfId="72" applyFont="1" applyFill="1" applyBorder="1" applyAlignment="1">
      <alignment horizontal="right" indent="1"/>
      <protection/>
    </xf>
    <xf numFmtId="3" fontId="19" fillId="0" borderId="11" xfId="72" applyNumberFormat="1" applyFont="1" applyFill="1" applyBorder="1" applyProtection="1">
      <alignment/>
      <protection locked="0"/>
    </xf>
    <xf numFmtId="3" fontId="19" fillId="0" borderId="27" xfId="72" applyNumberFormat="1" applyFont="1" applyFill="1" applyBorder="1" applyProtection="1">
      <alignment/>
      <protection locked="0"/>
    </xf>
    <xf numFmtId="0" fontId="19" fillId="0" borderId="19" xfId="72" applyFont="1" applyFill="1" applyBorder="1" applyProtection="1">
      <alignment/>
      <protection locked="0"/>
    </xf>
    <xf numFmtId="0" fontId="19" fillId="0" borderId="15" xfId="72" applyFont="1" applyFill="1" applyBorder="1" applyAlignment="1">
      <alignment horizontal="right" indent="1"/>
      <protection/>
    </xf>
    <xf numFmtId="3" fontId="19" fillId="0" borderId="15" xfId="72" applyNumberFormat="1" applyFont="1" applyFill="1" applyBorder="1" applyProtection="1">
      <alignment/>
      <protection locked="0"/>
    </xf>
    <xf numFmtId="3" fontId="19" fillId="0" borderId="28" xfId="72" applyNumberFormat="1" applyFont="1" applyFill="1" applyBorder="1" applyProtection="1">
      <alignment/>
      <protection locked="0"/>
    </xf>
    <xf numFmtId="0" fontId="20" fillId="0" borderId="22" xfId="72" applyFont="1" applyFill="1" applyBorder="1" applyProtection="1">
      <alignment/>
      <protection locked="0"/>
    </xf>
    <xf numFmtId="0" fontId="19" fillId="0" borderId="23" xfId="72" applyFont="1" applyFill="1" applyBorder="1" applyAlignment="1">
      <alignment horizontal="right" indent="1"/>
      <protection/>
    </xf>
    <xf numFmtId="178" fontId="14" fillId="0" borderId="26" xfId="71" applyNumberFormat="1" applyFont="1" applyFill="1" applyBorder="1" applyAlignment="1" applyProtection="1">
      <alignment vertical="center"/>
      <protection/>
    </xf>
    <xf numFmtId="0" fontId="19" fillId="0" borderId="18" xfId="72" applyFont="1" applyFill="1" applyBorder="1" applyProtection="1">
      <alignment/>
      <protection locked="0"/>
    </xf>
    <xf numFmtId="3" fontId="19" fillId="0" borderId="68" xfId="72" applyNumberFormat="1" applyFont="1" applyFill="1" applyBorder="1">
      <alignment/>
      <protection/>
    </xf>
    <xf numFmtId="0" fontId="31" fillId="0" borderId="0" xfId="72" applyFont="1" applyFill="1">
      <alignment/>
      <protection/>
    </xf>
    <xf numFmtId="0" fontId="32" fillId="0" borderId="0" xfId="72" applyFont="1" applyFill="1">
      <alignment/>
      <protection/>
    </xf>
    <xf numFmtId="0" fontId="19" fillId="0" borderId="0" xfId="72" applyFont="1" applyFill="1">
      <alignment/>
      <protection/>
    </xf>
    <xf numFmtId="0" fontId="26" fillId="0" borderId="0" xfId="72" applyFont="1" applyFill="1">
      <alignment/>
      <protection/>
    </xf>
    <xf numFmtId="3" fontId="26" fillId="0" borderId="0" xfId="72" applyNumberFormat="1" applyFont="1" applyFill="1" applyAlignment="1">
      <alignment horizontal="center"/>
      <protection/>
    </xf>
    <xf numFmtId="0" fontId="26" fillId="0" borderId="0" xfId="72" applyFont="1" applyFill="1" applyAlignment="1">
      <alignment/>
      <protection/>
    </xf>
    <xf numFmtId="0" fontId="33" fillId="0" borderId="0" xfId="0" applyFont="1" applyAlignment="1" applyProtection="1">
      <alignment horizontal="center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horizontal="center" vertical="center" wrapText="1"/>
      <protection locked="0"/>
    </xf>
    <xf numFmtId="0" fontId="33" fillId="0" borderId="26" xfId="0" applyFont="1" applyBorder="1" applyAlignment="1" applyProtection="1">
      <alignment horizontal="center" vertical="center" wrapText="1"/>
      <protection locked="0"/>
    </xf>
    <xf numFmtId="0" fontId="35" fillId="0" borderId="18" xfId="0" applyFont="1" applyBorder="1" applyAlignment="1" applyProtection="1">
      <alignment horizontal="center" vertical="top" wrapText="1"/>
      <protection/>
    </xf>
    <xf numFmtId="0" fontId="35" fillId="0" borderId="17" xfId="0" applyFont="1" applyBorder="1" applyAlignment="1" applyProtection="1">
      <alignment horizontal="center" vertical="top" wrapText="1"/>
      <protection/>
    </xf>
    <xf numFmtId="0" fontId="36" fillId="0" borderId="11" xfId="0" applyFont="1" applyBorder="1" applyAlignment="1" applyProtection="1">
      <alignment horizontal="left" vertical="top" wrapText="1"/>
      <protection locked="0"/>
    </xf>
    <xf numFmtId="9" fontId="36" fillId="0" borderId="11" xfId="80" applyFont="1" applyBorder="1" applyAlignment="1" applyProtection="1">
      <alignment horizontal="center" vertical="center" wrapText="1"/>
      <protection locked="0"/>
    </xf>
    <xf numFmtId="168" fontId="36" fillId="0" borderId="11" xfId="42" applyNumberFormat="1" applyFont="1" applyBorder="1" applyAlignment="1" applyProtection="1">
      <alignment horizontal="center" vertical="center" wrapText="1"/>
      <protection locked="0"/>
    </xf>
    <xf numFmtId="168" fontId="36" fillId="0" borderId="27" xfId="42" applyNumberFormat="1" applyFont="1" applyBorder="1" applyAlignment="1" applyProtection="1">
      <alignment horizontal="center" vertical="top" wrapText="1"/>
      <protection locked="0"/>
    </xf>
    <xf numFmtId="0" fontId="35" fillId="0" borderId="19" xfId="0" applyFont="1" applyBorder="1" applyAlignment="1" applyProtection="1">
      <alignment horizontal="center" vertical="top" wrapText="1"/>
      <protection/>
    </xf>
    <xf numFmtId="0" fontId="36" fillId="0" borderId="15" xfId="0" applyFont="1" applyBorder="1" applyAlignment="1" applyProtection="1">
      <alignment horizontal="left" vertical="top" wrapText="1"/>
      <protection locked="0"/>
    </xf>
    <xf numFmtId="9" fontId="36" fillId="0" borderId="15" xfId="80" applyFont="1" applyBorder="1" applyAlignment="1" applyProtection="1">
      <alignment horizontal="center" vertical="center" wrapText="1"/>
      <protection locked="0"/>
    </xf>
    <xf numFmtId="168" fontId="36" fillId="0" borderId="15" xfId="42" applyNumberFormat="1" applyFont="1" applyBorder="1" applyAlignment="1" applyProtection="1">
      <alignment horizontal="center" vertical="center" wrapText="1"/>
      <protection locked="0"/>
    </xf>
    <xf numFmtId="168" fontId="36" fillId="0" borderId="28" xfId="42" applyNumberFormat="1" applyFont="1" applyBorder="1" applyAlignment="1" applyProtection="1">
      <alignment horizontal="center" vertical="top" wrapText="1"/>
      <protection locked="0"/>
    </xf>
    <xf numFmtId="0" fontId="33" fillId="34" borderId="23" xfId="0" applyFont="1" applyFill="1" applyBorder="1" applyAlignment="1" applyProtection="1">
      <alignment horizontal="center" vertical="top" wrapText="1"/>
      <protection/>
    </xf>
    <xf numFmtId="168" fontId="36" fillId="0" borderId="23" xfId="42" applyNumberFormat="1" applyFont="1" applyBorder="1" applyAlignment="1" applyProtection="1">
      <alignment horizontal="center" vertical="center" wrapText="1"/>
      <protection/>
    </xf>
    <xf numFmtId="168" fontId="36" fillId="0" borderId="26" xfId="42" applyNumberFormat="1" applyFont="1" applyBorder="1" applyAlignment="1" applyProtection="1">
      <alignment horizontal="center" vertical="top" wrapText="1"/>
      <protection/>
    </xf>
    <xf numFmtId="0" fontId="33" fillId="0" borderId="0" xfId="0" applyFont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37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166" fontId="16" fillId="0" borderId="23" xfId="70" applyNumberFormat="1" applyFont="1" applyFill="1" applyBorder="1" applyAlignment="1" applyProtection="1">
      <alignment horizontal="right" vertical="center" wrapText="1" indent="1"/>
      <protection/>
    </xf>
    <xf numFmtId="166" fontId="16" fillId="0" borderId="26" xfId="7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ont="1" applyFill="1" applyAlignment="1" applyProtection="1">
      <alignment horizontal="right" vertical="center" wrapText="1" indent="1"/>
      <protection/>
    </xf>
    <xf numFmtId="166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66" fontId="16" fillId="0" borderId="31" xfId="70" applyNumberFormat="1" applyFont="1" applyFill="1" applyBorder="1" applyAlignment="1" applyProtection="1">
      <alignment horizontal="right" vertical="center" wrapText="1" indent="1"/>
      <protection/>
    </xf>
    <xf numFmtId="166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Fill="1" applyBorder="1" applyAlignment="1" applyProtection="1">
      <alignment horizontal="left" vertical="center" wrapText="1"/>
      <protection locked="0"/>
    </xf>
    <xf numFmtId="166" fontId="16" fillId="0" borderId="12" xfId="0" applyNumberFormat="1" applyFont="1" applyFill="1" applyBorder="1" applyAlignment="1" applyProtection="1">
      <alignment vertical="center" wrapText="1"/>
      <protection locked="0"/>
    </xf>
    <xf numFmtId="166" fontId="16" fillId="0" borderId="12" xfId="0" applyNumberFormat="1" applyFont="1" applyFill="1" applyBorder="1" applyAlignment="1" applyProtection="1">
      <alignment vertical="center" wrapText="1"/>
      <protection/>
    </xf>
    <xf numFmtId="166" fontId="16" fillId="0" borderId="51" xfId="0" applyNumberFormat="1" applyFont="1" applyFill="1" applyBorder="1" applyAlignment="1" applyProtection="1">
      <alignment vertical="center" wrapText="1"/>
      <protection locked="0"/>
    </xf>
    <xf numFmtId="0" fontId="16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1" xfId="0" applyFont="1" applyFill="1" applyBorder="1" applyAlignment="1" applyProtection="1">
      <alignment horizontal="left" vertical="center" wrapText="1"/>
      <protection locked="0"/>
    </xf>
    <xf numFmtId="166" fontId="0" fillId="0" borderId="0" xfId="0" applyNumberFormat="1" applyFill="1" applyAlignment="1">
      <alignment/>
    </xf>
    <xf numFmtId="0" fontId="14" fillId="0" borderId="22" xfId="70" applyFont="1" applyBorder="1" applyAlignment="1">
      <alignment horizontal="center" vertical="center" wrapText="1"/>
      <protection/>
    </xf>
    <xf numFmtId="0" fontId="16" fillId="0" borderId="11" xfId="70" applyFont="1" applyBorder="1" applyAlignment="1">
      <alignment horizontal="left" vertical="center" wrapText="1" indent="1"/>
      <protection/>
    </xf>
    <xf numFmtId="0" fontId="16" fillId="0" borderId="14" xfId="70" applyFont="1" applyBorder="1" applyAlignment="1">
      <alignment horizontal="left" vertical="center" wrapText="1" indent="1"/>
      <protection/>
    </xf>
    <xf numFmtId="0" fontId="16" fillId="0" borderId="15" xfId="70" applyFont="1" applyBorder="1" applyAlignment="1">
      <alignment horizontal="left" vertical="center" wrapText="1" indent="6"/>
      <protection/>
    </xf>
    <xf numFmtId="0" fontId="16" fillId="0" borderId="11" xfId="70" applyFont="1" applyBorder="1" applyAlignment="1">
      <alignment horizontal="left" indent="6"/>
      <protection/>
    </xf>
    <xf numFmtId="0" fontId="16" fillId="0" borderId="11" xfId="70" applyFont="1" applyBorder="1" applyAlignment="1">
      <alignment horizontal="left" vertical="center" wrapText="1" indent="6"/>
      <protection/>
    </xf>
    <xf numFmtId="0" fontId="16" fillId="0" borderId="30" xfId="70" applyFont="1" applyBorder="1" applyAlignment="1">
      <alignment horizontal="left" vertical="center" wrapText="1" indent="7"/>
      <protection/>
    </xf>
    <xf numFmtId="166" fontId="16" fillId="0" borderId="18" xfId="0" applyNumberFormat="1" applyFont="1" applyBorder="1" applyAlignment="1">
      <alignment horizontal="left" vertical="center" wrapText="1" indent="1"/>
    </xf>
    <xf numFmtId="166" fontId="16" fillId="0" borderId="16" xfId="0" applyNumberFormat="1" applyFont="1" applyBorder="1" applyAlignment="1">
      <alignment horizontal="left" vertical="center" wrapText="1" indent="1"/>
    </xf>
    <xf numFmtId="166" fontId="16" fillId="0" borderId="17" xfId="0" applyNumberFormat="1" applyFont="1" applyBorder="1" applyAlignment="1">
      <alignment horizontal="left" vertical="center" wrapText="1" indent="1"/>
    </xf>
    <xf numFmtId="166" fontId="16" fillId="0" borderId="17" xfId="0" applyNumberFormat="1" applyFont="1" applyBorder="1" applyAlignment="1">
      <alignment horizontal="left" vertical="center" wrapText="1" indent="2"/>
    </xf>
    <xf numFmtId="166" fontId="21" fillId="0" borderId="16" xfId="0" applyNumberFormat="1" applyFont="1" applyBorder="1" applyAlignment="1">
      <alignment horizontal="left" vertical="center" wrapText="1" indent="1"/>
    </xf>
    <xf numFmtId="166" fontId="16" fillId="0" borderId="18" xfId="0" applyNumberFormat="1" applyFont="1" applyBorder="1" applyAlignment="1">
      <alignment horizontal="left" vertical="center" wrapText="1" indent="1"/>
    </xf>
    <xf numFmtId="166" fontId="16" fillId="0" borderId="18" xfId="0" applyNumberFormat="1" applyFont="1" applyBorder="1" applyAlignment="1">
      <alignment horizontal="left" vertical="center" wrapText="1" indent="2"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 applyProtection="1">
      <alignment horizontal="center" vertical="center"/>
      <protection locked="0"/>
    </xf>
    <xf numFmtId="166" fontId="0" fillId="0" borderId="0" xfId="62" applyNumberFormat="1" applyAlignment="1">
      <alignment vertical="center" wrapText="1"/>
      <protection/>
    </xf>
    <xf numFmtId="166" fontId="14" fillId="0" borderId="48" xfId="62" applyNumberFormat="1" applyFont="1" applyBorder="1" applyAlignment="1">
      <alignment horizontal="center" vertical="center" wrapText="1"/>
      <protection/>
    </xf>
    <xf numFmtId="166" fontId="9" fillId="0" borderId="0" xfId="62" applyNumberFormat="1" applyFont="1" applyAlignment="1" applyProtection="1">
      <alignment vertical="center" wrapText="1"/>
      <protection locked="0"/>
    </xf>
    <xf numFmtId="166" fontId="14" fillId="0" borderId="48" xfId="62" applyNumberFormat="1" applyFont="1" applyBorder="1" applyAlignment="1">
      <alignment horizontal="center" vertical="center" wrapText="1"/>
      <protection/>
    </xf>
    <xf numFmtId="166" fontId="7" fillId="0" borderId="48" xfId="62" applyNumberFormat="1" applyFont="1" applyBorder="1" applyAlignment="1">
      <alignment horizontal="center" vertical="center" wrapText="1"/>
      <protection/>
    </xf>
    <xf numFmtId="166" fontId="42" fillId="0" borderId="69" xfId="62" applyNumberFormat="1" applyFont="1" applyBorder="1" applyAlignment="1">
      <alignment horizontal="center" vertical="center"/>
      <protection/>
    </xf>
    <xf numFmtId="166" fontId="42" fillId="0" borderId="70" xfId="62" applyNumberFormat="1" applyFont="1" applyBorder="1" applyAlignment="1">
      <alignment horizontal="center" vertical="center"/>
      <protection/>
    </xf>
    <xf numFmtId="166" fontId="42" fillId="0" borderId="48" xfId="62" applyNumberFormat="1" applyFont="1" applyBorder="1" applyAlignment="1">
      <alignment horizontal="center" vertical="center" wrapText="1"/>
      <protection/>
    </xf>
    <xf numFmtId="166" fontId="42" fillId="0" borderId="70" xfId="62" applyNumberFormat="1" applyFont="1" applyBorder="1" applyAlignment="1">
      <alignment horizontal="center" vertical="center" wrapText="1"/>
      <protection/>
    </xf>
    <xf numFmtId="49" fontId="16" fillId="0" borderId="71" xfId="62" applyNumberFormat="1" applyFont="1" applyBorder="1" applyAlignment="1">
      <alignment horizontal="left" vertical="center"/>
      <protection/>
    </xf>
    <xf numFmtId="49" fontId="21" fillId="0" borderId="72" xfId="62" applyNumberFormat="1" applyFont="1" applyBorder="1" applyAlignment="1" quotePrefix="1">
      <alignment horizontal="left" vertical="center"/>
      <protection/>
    </xf>
    <xf numFmtId="49" fontId="16" fillId="0" borderId="72" xfId="62" applyNumberFormat="1" applyFont="1" applyBorder="1" applyAlignment="1">
      <alignment horizontal="left" vertical="center"/>
      <protection/>
    </xf>
    <xf numFmtId="49" fontId="14" fillId="0" borderId="40" xfId="62" applyNumberFormat="1" applyFont="1" applyBorder="1" applyAlignment="1" applyProtection="1">
      <alignment horizontal="left" vertical="center"/>
      <protection locked="0"/>
    </xf>
    <xf numFmtId="49" fontId="16" fillId="0" borderId="18" xfId="62" applyNumberFormat="1" applyFont="1" applyBorder="1" applyAlignment="1">
      <alignment horizontal="left" vertical="center"/>
      <protection/>
    </xf>
    <xf numFmtId="49" fontId="16" fillId="0" borderId="17" xfId="62" applyNumberFormat="1" applyFont="1" applyBorder="1" applyAlignment="1">
      <alignment horizontal="left" vertical="center"/>
      <protection/>
    </xf>
    <xf numFmtId="49" fontId="16" fillId="0" borderId="19" xfId="62" applyNumberFormat="1" applyFont="1" applyBorder="1" applyAlignment="1" applyProtection="1">
      <alignment horizontal="left" vertical="center"/>
      <protection locked="0"/>
    </xf>
    <xf numFmtId="175" fontId="14" fillId="0" borderId="48" xfId="62" applyNumberFormat="1" applyFont="1" applyBorder="1" applyAlignment="1">
      <alignment horizontal="left" vertical="center" wrapText="1"/>
      <protection/>
    </xf>
    <xf numFmtId="175" fontId="27" fillId="0" borderId="0" xfId="62" applyNumberFormat="1" applyFont="1" applyAlignment="1" applyProtection="1">
      <alignment horizontal="left" vertical="center" wrapText="1"/>
      <protection locked="0"/>
    </xf>
    <xf numFmtId="166" fontId="3" fillId="0" borderId="0" xfId="62" applyNumberFormat="1" applyFont="1" applyAlignment="1">
      <alignment horizontal="left" vertical="center" wrapText="1"/>
      <protection/>
    </xf>
    <xf numFmtId="166" fontId="14" fillId="0" borderId="0" xfId="62" applyNumberFormat="1" applyFont="1" applyAlignment="1">
      <alignment horizontal="right" vertical="center" wrapText="1"/>
      <protection/>
    </xf>
    <xf numFmtId="166" fontId="14" fillId="0" borderId="48" xfId="62" applyNumberFormat="1" applyFont="1" applyBorder="1" applyAlignment="1">
      <alignment horizontal="right" vertical="center" indent="1"/>
      <protection/>
    </xf>
    <xf numFmtId="166" fontId="3" fillId="0" borderId="0" xfId="62" applyNumberFormat="1" applyFont="1" applyBorder="1" applyAlignment="1">
      <alignment horizontal="left" vertical="center" wrapText="1"/>
      <protection/>
    </xf>
    <xf numFmtId="166" fontId="14" fillId="0" borderId="0" xfId="62" applyNumberFormat="1" applyFont="1" applyBorder="1" applyAlignment="1">
      <alignment horizontal="right" vertical="center" wrapText="1"/>
      <protection/>
    </xf>
    <xf numFmtId="166" fontId="14" fillId="0" borderId="48" xfId="62" applyNumberFormat="1" applyFont="1" applyBorder="1" applyAlignment="1" applyProtection="1">
      <alignment horizontal="right" vertical="center" indent="1"/>
      <protection/>
    </xf>
    <xf numFmtId="166" fontId="14" fillId="0" borderId="48" xfId="62" applyNumberFormat="1" applyFont="1" applyBorder="1" applyAlignment="1" applyProtection="1">
      <alignment horizontal="right" vertical="center" wrapText="1"/>
      <protection/>
    </xf>
    <xf numFmtId="0" fontId="43" fillId="0" borderId="48" xfId="0" applyFont="1" applyBorder="1" applyAlignment="1">
      <alignment horizontal="center"/>
    </xf>
    <xf numFmtId="166" fontId="16" fillId="0" borderId="65" xfId="62" applyNumberFormat="1" applyFont="1" applyBorder="1" applyAlignment="1" applyProtection="1">
      <alignment horizontal="right" vertical="center" wrapText="1"/>
      <protection/>
    </xf>
    <xf numFmtId="166" fontId="16" fillId="0" borderId="46" xfId="62" applyNumberFormat="1" applyFont="1" applyBorder="1" applyAlignment="1" applyProtection="1">
      <alignment horizontal="right" vertical="center" wrapText="1"/>
      <protection locked="0"/>
    </xf>
    <xf numFmtId="166" fontId="16" fillId="0" borderId="73" xfId="62" applyNumberFormat="1" applyFont="1" applyBorder="1" applyAlignment="1" applyProtection="1">
      <alignment horizontal="right" vertical="center" wrapText="1"/>
      <protection/>
    </xf>
    <xf numFmtId="166" fontId="16" fillId="0" borderId="74" xfId="62" applyNumberFormat="1" applyFont="1" applyBorder="1" applyAlignment="1" applyProtection="1">
      <alignment horizontal="right" vertical="center" wrapText="1"/>
      <protection/>
    </xf>
    <xf numFmtId="166" fontId="16" fillId="0" borderId="74" xfId="62" applyNumberFormat="1" applyFont="1" applyBorder="1" applyAlignment="1" applyProtection="1">
      <alignment horizontal="right" vertical="center" wrapText="1"/>
      <protection locked="0"/>
    </xf>
    <xf numFmtId="166" fontId="16" fillId="0" borderId="75" xfId="62" applyNumberFormat="1" applyFont="1" applyBorder="1" applyAlignment="1" applyProtection="1">
      <alignment horizontal="right" vertical="center" wrapText="1" indent="1"/>
      <protection locked="0"/>
    </xf>
    <xf numFmtId="166" fontId="16" fillId="0" borderId="29" xfId="62" applyNumberFormat="1" applyFont="1" applyBorder="1" applyAlignment="1" applyProtection="1">
      <alignment horizontal="right" vertical="center" wrapText="1" indent="1"/>
      <protection locked="0"/>
    </xf>
    <xf numFmtId="166" fontId="16" fillId="0" borderId="74" xfId="62" applyNumberFormat="1" applyFont="1" applyBorder="1" applyAlignment="1" applyProtection="1">
      <alignment horizontal="right" vertical="center" wrapText="1" indent="1"/>
      <protection locked="0"/>
    </xf>
    <xf numFmtId="166" fontId="16" fillId="0" borderId="75" xfId="62" applyNumberFormat="1" applyFont="1" applyBorder="1" applyAlignment="1" applyProtection="1">
      <alignment horizontal="right" vertical="center" indent="1"/>
      <protection/>
    </xf>
    <xf numFmtId="166" fontId="16" fillId="0" borderId="75" xfId="62" applyNumberFormat="1" applyFont="1" applyBorder="1" applyAlignment="1" applyProtection="1">
      <alignment horizontal="right" vertical="center" wrapText="1" indent="1"/>
      <protection/>
    </xf>
    <xf numFmtId="166" fontId="16" fillId="0" borderId="65" xfId="62" applyNumberFormat="1" applyFont="1" applyBorder="1" applyAlignment="1" applyProtection="1">
      <alignment horizontal="right" vertical="center" wrapText="1" indent="1"/>
      <protection/>
    </xf>
    <xf numFmtId="166" fontId="14" fillId="0" borderId="65" xfId="62" applyNumberFormat="1" applyFont="1" applyBorder="1" applyAlignment="1" applyProtection="1">
      <alignment horizontal="right" vertical="center" wrapText="1" indent="1"/>
      <protection/>
    </xf>
    <xf numFmtId="166" fontId="21" fillId="0" borderId="29" xfId="62" applyNumberFormat="1" applyFont="1" applyBorder="1" applyAlignment="1" applyProtection="1">
      <alignment horizontal="right" vertical="center" indent="1"/>
      <protection/>
    </xf>
    <xf numFmtId="166" fontId="21" fillId="0" borderId="29" xfId="62" applyNumberFormat="1" applyFont="1" applyBorder="1" applyAlignment="1" applyProtection="1">
      <alignment horizontal="right" vertical="center" wrapText="1" indent="1"/>
      <protection/>
    </xf>
    <xf numFmtId="166" fontId="16" fillId="0" borderId="29" xfId="62" applyNumberFormat="1" applyFont="1" applyBorder="1" applyAlignment="1" applyProtection="1">
      <alignment horizontal="right" vertical="center" wrapText="1" indent="1"/>
      <protection/>
    </xf>
    <xf numFmtId="166" fontId="14" fillId="0" borderId="29" xfId="62" applyNumberFormat="1" applyFont="1" applyBorder="1" applyAlignment="1" applyProtection="1">
      <alignment horizontal="right" vertical="center" wrapText="1" indent="1"/>
      <protection/>
    </xf>
    <xf numFmtId="166" fontId="16" fillId="0" borderId="29" xfId="62" applyNumberFormat="1" applyFont="1" applyBorder="1" applyAlignment="1" applyProtection="1">
      <alignment horizontal="right" vertical="center" indent="1"/>
      <protection/>
    </xf>
    <xf numFmtId="166" fontId="14" fillId="0" borderId="48" xfId="62" applyNumberFormat="1" applyFont="1" applyBorder="1" applyAlignment="1" applyProtection="1">
      <alignment horizontal="right" vertical="center" wrapText="1" indent="1"/>
      <protection/>
    </xf>
    <xf numFmtId="166" fontId="16" fillId="0" borderId="74" xfId="62" applyNumberFormat="1" applyFont="1" applyBorder="1" applyAlignment="1" applyProtection="1">
      <alignment horizontal="right" vertical="center" indent="1"/>
      <protection/>
    </xf>
    <xf numFmtId="166" fontId="16" fillId="0" borderId="74" xfId="62" applyNumberFormat="1" applyFont="1" applyBorder="1" applyAlignment="1" applyProtection="1">
      <alignment horizontal="right" vertical="center" wrapText="1" indent="1"/>
      <protection/>
    </xf>
    <xf numFmtId="166" fontId="14" fillId="0" borderId="73" xfId="62" applyNumberFormat="1" applyFont="1" applyBorder="1" applyAlignment="1" applyProtection="1">
      <alignment horizontal="right" vertical="center" wrapText="1" indent="1"/>
      <protection/>
    </xf>
    <xf numFmtId="166" fontId="14" fillId="0" borderId="75" xfId="62" applyNumberFormat="1" applyFont="1" applyBorder="1" applyAlignment="1" applyProtection="1">
      <alignment horizontal="right" vertical="center" wrapText="1" indent="1"/>
      <protection locked="0"/>
    </xf>
    <xf numFmtId="166" fontId="37" fillId="0" borderId="29" xfId="62" applyNumberFormat="1" applyFont="1" applyBorder="1" applyAlignment="1" applyProtection="1">
      <alignment horizontal="right" vertical="center" wrapText="1" indent="1"/>
      <protection locked="0"/>
    </xf>
    <xf numFmtId="166" fontId="14" fillId="0" borderId="29" xfId="62" applyNumberFormat="1" applyFont="1" applyBorder="1" applyAlignment="1" applyProtection="1">
      <alignment horizontal="right" vertical="center" wrapText="1" indent="1"/>
      <protection locked="0"/>
    </xf>
    <xf numFmtId="3" fontId="19" fillId="0" borderId="68" xfId="72" applyNumberFormat="1" applyFont="1" applyFill="1" applyBorder="1" applyProtection="1">
      <alignment/>
      <protection locked="0"/>
    </xf>
    <xf numFmtId="166" fontId="16" fillId="0" borderId="56" xfId="70" applyNumberFormat="1" applyFont="1" applyFill="1" applyBorder="1" applyAlignment="1" applyProtection="1">
      <alignment horizontal="right" vertical="center" wrapText="1" indent="1"/>
      <protection/>
    </xf>
    <xf numFmtId="166" fontId="16" fillId="0" borderId="67" xfId="70" applyNumberFormat="1" applyFont="1" applyFill="1" applyBorder="1" applyAlignment="1" applyProtection="1">
      <alignment horizontal="right" vertical="center" wrapText="1" indent="1"/>
      <protection/>
    </xf>
    <xf numFmtId="166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2" xfId="70" applyFont="1" applyBorder="1" applyAlignment="1">
      <alignment horizontal="left" vertical="center" wrapText="1"/>
      <protection/>
    </xf>
    <xf numFmtId="0" fontId="14" fillId="0" borderId="23" xfId="70" applyFont="1" applyBorder="1" applyAlignment="1">
      <alignment horizontal="left" vertical="center" wrapText="1"/>
      <protection/>
    </xf>
    <xf numFmtId="166" fontId="16" fillId="0" borderId="76" xfId="70" applyNumberFormat="1" applyFont="1" applyFill="1" applyBorder="1" applyAlignment="1" applyProtection="1">
      <alignment horizontal="right" vertical="center" wrapText="1" indent="1"/>
      <protection/>
    </xf>
    <xf numFmtId="166" fontId="16" fillId="0" borderId="17" xfId="0" applyNumberFormat="1" applyFont="1" applyBorder="1" applyAlignment="1">
      <alignment horizontal="left" vertical="center" wrapText="1" indent="3"/>
    </xf>
    <xf numFmtId="166" fontId="16" fillId="0" borderId="18" xfId="0" applyNumberFormat="1" applyFont="1" applyBorder="1" applyAlignment="1">
      <alignment horizontal="left" vertical="center" wrapText="1" indent="3"/>
    </xf>
    <xf numFmtId="166" fontId="16" fillId="0" borderId="16" xfId="0" applyNumberFormat="1" applyFont="1" applyBorder="1" applyAlignment="1">
      <alignment horizontal="left" vertical="center" wrapText="1" indent="3"/>
    </xf>
    <xf numFmtId="166" fontId="16" fillId="0" borderId="43" xfId="0" applyNumberFormat="1" applyFont="1" applyBorder="1" applyAlignment="1">
      <alignment horizontal="left" vertical="center" wrapText="1" indent="1"/>
    </xf>
    <xf numFmtId="166" fontId="16" fillId="0" borderId="18" xfId="0" applyNumberFormat="1" applyFont="1" applyBorder="1" applyAlignment="1">
      <alignment horizontal="left" vertical="center" wrapText="1" indent="2"/>
    </xf>
    <xf numFmtId="166" fontId="21" fillId="0" borderId="18" xfId="0" applyNumberFormat="1" applyFont="1" applyBorder="1" applyAlignment="1">
      <alignment horizontal="left" vertical="center" wrapText="1" indent="1"/>
    </xf>
    <xf numFmtId="166" fontId="16" fillId="0" borderId="16" xfId="0" applyNumberFormat="1" applyFont="1" applyBorder="1" applyAlignment="1">
      <alignment horizontal="left" vertical="center" wrapText="1" indent="2"/>
    </xf>
    <xf numFmtId="166" fontId="16" fillId="0" borderId="18" xfId="0" applyNumberFormat="1" applyFont="1" applyBorder="1" applyAlignment="1" applyProtection="1">
      <alignment horizontal="left" vertical="center" wrapText="1" indent="1"/>
      <protection locked="0"/>
    </xf>
    <xf numFmtId="166" fontId="16" fillId="0" borderId="18" xfId="0" applyNumberFormat="1" applyFont="1" applyBorder="1" applyAlignment="1" applyProtection="1">
      <alignment horizontal="left" vertical="center" wrapText="1" indent="1"/>
      <protection locked="0"/>
    </xf>
    <xf numFmtId="166" fontId="16" fillId="0" borderId="16" xfId="0" applyNumberFormat="1" applyFont="1" applyBorder="1" applyAlignment="1" applyProtection="1">
      <alignment horizontal="left" vertical="center" wrapText="1" indent="1"/>
      <protection locked="0"/>
    </xf>
    <xf numFmtId="0" fontId="30" fillId="0" borderId="12" xfId="0" applyFont="1" applyBorder="1" applyAlignment="1" applyProtection="1">
      <alignment horizontal="left" wrapText="1" inden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7" xfId="70" applyFont="1" applyFill="1" applyBorder="1" applyAlignment="1" applyProtection="1">
      <alignment horizontal="left" vertical="center" wrapText="1" indent="1"/>
      <protection/>
    </xf>
    <xf numFmtId="0" fontId="16" fillId="0" borderId="17" xfId="70" applyFont="1" applyFill="1" applyBorder="1" applyAlignment="1" applyProtection="1">
      <alignment horizontal="center" vertical="center" wrapText="1"/>
      <protection/>
    </xf>
    <xf numFmtId="0" fontId="30" fillId="0" borderId="12" xfId="0" applyFont="1" applyBorder="1" applyAlignment="1" applyProtection="1">
      <alignment horizontal="left" vertical="center" wrapText="1"/>
      <protection/>
    </xf>
    <xf numFmtId="0" fontId="14" fillId="0" borderId="22" xfId="70" applyFont="1" applyFill="1" applyBorder="1" applyAlignment="1" applyProtection="1">
      <alignment horizontal="center" wrapText="1"/>
      <protection/>
    </xf>
    <xf numFmtId="3" fontId="16" fillId="0" borderId="18" xfId="70" applyNumberFormat="1" applyFont="1" applyFill="1" applyBorder="1" applyAlignment="1" applyProtection="1">
      <alignment horizontal="center" wrapText="1"/>
      <protection/>
    </xf>
    <xf numFmtId="49" fontId="16" fillId="0" borderId="17" xfId="70" applyNumberFormat="1" applyFont="1" applyFill="1" applyBorder="1" applyAlignment="1" applyProtection="1">
      <alignment horizontal="center" wrapText="1"/>
      <protection/>
    </xf>
    <xf numFmtId="49" fontId="16" fillId="0" borderId="19" xfId="70" applyNumberFormat="1" applyFont="1" applyFill="1" applyBorder="1" applyAlignment="1" applyProtection="1">
      <alignment horizontal="center" wrapText="1"/>
      <protection/>
    </xf>
    <xf numFmtId="0" fontId="16" fillId="0" borderId="17" xfId="70" applyFont="1" applyFill="1" applyBorder="1" applyAlignment="1" applyProtection="1">
      <alignment horizontal="center" wrapText="1"/>
      <protection/>
    </xf>
    <xf numFmtId="49" fontId="16" fillId="0" borderId="18" xfId="70" applyNumberFormat="1" applyFont="1" applyFill="1" applyBorder="1" applyAlignment="1" applyProtection="1">
      <alignment horizontal="center" wrapText="1"/>
      <protection/>
    </xf>
    <xf numFmtId="1" fontId="14" fillId="0" borderId="24" xfId="70" applyNumberFormat="1" applyFont="1" applyFill="1" applyBorder="1" applyAlignment="1" applyProtection="1">
      <alignment horizontal="center" vertical="center" wrapText="1"/>
      <protection/>
    </xf>
    <xf numFmtId="0" fontId="14" fillId="0" borderId="43" xfId="70" applyFont="1" applyFill="1" applyBorder="1" applyAlignment="1" applyProtection="1">
      <alignment horizontal="center" vertical="center" wrapText="1"/>
      <protection/>
    </xf>
    <xf numFmtId="166" fontId="21" fillId="0" borderId="12" xfId="70" applyNumberFormat="1" applyFont="1" applyFill="1" applyBorder="1" applyAlignment="1" applyProtection="1">
      <alignment horizontal="right" vertical="center" wrapText="1" indent="1"/>
      <protection/>
    </xf>
    <xf numFmtId="166" fontId="21" fillId="0" borderId="36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5" xfId="0" applyNumberFormat="1" applyFont="1" applyFill="1" applyBorder="1" applyAlignment="1" applyProtection="1">
      <alignment horizontal="right" vertical="center"/>
      <protection locked="0"/>
    </xf>
    <xf numFmtId="166" fontId="16" fillId="0" borderId="66" xfId="0" applyNumberFormat="1" applyFont="1" applyFill="1" applyBorder="1" applyAlignment="1" applyProtection="1">
      <alignment horizontal="right" vertical="center"/>
      <protection locked="0"/>
    </xf>
    <xf numFmtId="166" fontId="14" fillId="0" borderId="13" xfId="7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1" xfId="7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0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4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57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1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58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58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0" xfId="70" applyNumberFormat="1" applyFont="1" applyFill="1" applyBorder="1" applyAlignment="1" applyProtection="1">
      <alignment horizontal="right" vertical="center" wrapText="1" indent="1"/>
      <protection/>
    </xf>
    <xf numFmtId="166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102" fillId="0" borderId="0" xfId="0" applyFont="1" applyFill="1" applyAlignment="1" applyProtection="1">
      <alignment horizontal="right" vertical="center" wrapText="1" indent="1"/>
      <protection/>
    </xf>
    <xf numFmtId="0" fontId="102" fillId="0" borderId="0" xfId="0" applyFont="1" applyFill="1" applyAlignment="1" applyProtection="1">
      <alignment vertical="center" wrapText="1"/>
      <protection/>
    </xf>
    <xf numFmtId="166" fontId="14" fillId="0" borderId="33" xfId="70" applyNumberFormat="1" applyFont="1" applyBorder="1" applyAlignment="1">
      <alignment horizontal="right" vertical="center" wrapText="1" indent="1"/>
      <protection/>
    </xf>
    <xf numFmtId="166" fontId="16" fillId="0" borderId="31" xfId="70" applyNumberFormat="1" applyFont="1" applyBorder="1" applyAlignment="1" applyProtection="1">
      <alignment horizontal="right" vertical="center" wrapText="1" indent="1"/>
      <protection locked="0"/>
    </xf>
    <xf numFmtId="166" fontId="16" fillId="0" borderId="14" xfId="70" applyNumberFormat="1" applyFont="1" applyBorder="1" applyAlignment="1" applyProtection="1">
      <alignment horizontal="right" vertical="center" wrapText="1" indent="1"/>
      <protection locked="0"/>
    </xf>
    <xf numFmtId="166" fontId="16" fillId="0" borderId="14" xfId="70" applyNumberFormat="1" applyFont="1" applyBorder="1" applyAlignment="1" applyProtection="1">
      <alignment horizontal="right" vertical="center" wrapText="1" indent="1"/>
      <protection locked="0"/>
    </xf>
    <xf numFmtId="166" fontId="21" fillId="0" borderId="14" xfId="70" applyNumberFormat="1" applyFont="1" applyBorder="1" applyAlignment="1" applyProtection="1">
      <alignment horizontal="right" vertical="center" wrapText="1" indent="1"/>
      <protection locked="0"/>
    </xf>
    <xf numFmtId="166" fontId="16" fillId="0" borderId="57" xfId="70" applyNumberFormat="1" applyFont="1" applyBorder="1" applyAlignment="1" applyProtection="1">
      <alignment horizontal="right" vertical="center" wrapText="1" indent="1"/>
      <protection locked="0"/>
    </xf>
    <xf numFmtId="166" fontId="14" fillId="0" borderId="23" xfId="70" applyNumberFormat="1" applyFont="1" applyBorder="1" applyAlignment="1">
      <alignment horizontal="right" vertical="center" wrapText="1" indent="1"/>
      <protection/>
    </xf>
    <xf numFmtId="166" fontId="16" fillId="0" borderId="12" xfId="70" applyNumberFormat="1" applyFont="1" applyBorder="1" applyAlignment="1" applyProtection="1">
      <alignment horizontal="right" vertical="center" wrapText="1" indent="1"/>
      <protection locked="0"/>
    </xf>
    <xf numFmtId="166" fontId="16" fillId="0" borderId="11" xfId="70" applyNumberFormat="1" applyFont="1" applyBorder="1" applyAlignment="1" applyProtection="1">
      <alignment horizontal="right" vertical="center" wrapText="1" indent="1"/>
      <protection locked="0"/>
    </xf>
    <xf numFmtId="166" fontId="16" fillId="0" borderId="15" xfId="70" applyNumberFormat="1" applyFont="1" applyBorder="1" applyAlignment="1" applyProtection="1">
      <alignment horizontal="right" vertical="center" wrapText="1" indent="1"/>
      <protection locked="0"/>
    </xf>
    <xf numFmtId="166" fontId="16" fillId="0" borderId="57" xfId="70" applyNumberFormat="1" applyFont="1" applyBorder="1" applyAlignment="1" applyProtection="1">
      <alignment horizontal="right" vertical="center" wrapText="1" indent="1"/>
      <protection locked="0"/>
    </xf>
    <xf numFmtId="166" fontId="16" fillId="0" borderId="31" xfId="70" applyNumberFormat="1" applyFont="1" applyBorder="1" applyAlignment="1" applyProtection="1">
      <alignment horizontal="right" vertical="center" wrapText="1" indent="1"/>
      <protection locked="0"/>
    </xf>
    <xf numFmtId="166" fontId="16" fillId="0" borderId="58" xfId="70" applyNumberFormat="1" applyFont="1" applyBorder="1" applyAlignment="1" applyProtection="1">
      <alignment horizontal="right" vertical="center" wrapText="1" indent="1"/>
      <protection locked="0"/>
    </xf>
    <xf numFmtId="166" fontId="14" fillId="0" borderId="33" xfId="70" applyNumberFormat="1" applyFont="1" applyBorder="1" applyAlignment="1">
      <alignment horizontal="right" vertical="center" wrapText="1" indent="1"/>
      <protection/>
    </xf>
    <xf numFmtId="166" fontId="14" fillId="0" borderId="23" xfId="70" applyNumberFormat="1" applyFont="1" applyBorder="1" applyAlignment="1">
      <alignment horizontal="right" vertical="center" wrapText="1" indent="1"/>
      <protection/>
    </xf>
    <xf numFmtId="166" fontId="16" fillId="0" borderId="11" xfId="70" applyNumberFormat="1" applyFont="1" applyBorder="1" applyAlignment="1" applyProtection="1">
      <alignment horizontal="right" vertical="center" wrapText="1" indent="1"/>
      <protection locked="0"/>
    </xf>
    <xf numFmtId="166" fontId="14" fillId="0" borderId="23" xfId="70" applyNumberFormat="1" applyFont="1" applyBorder="1" applyAlignment="1" applyProtection="1">
      <alignment horizontal="right" vertical="center" wrapText="1" indent="1"/>
      <protection locked="0"/>
    </xf>
    <xf numFmtId="166" fontId="14" fillId="0" borderId="78" xfId="70" applyNumberFormat="1" applyFont="1" applyBorder="1" applyAlignment="1">
      <alignment horizontal="right" vertical="center" wrapText="1" indent="1"/>
      <protection/>
    </xf>
    <xf numFmtId="166" fontId="16" fillId="0" borderId="63" xfId="70" applyNumberFormat="1" applyFont="1" applyBorder="1" applyAlignment="1" applyProtection="1">
      <alignment horizontal="right" vertical="center" wrapText="1" indent="1"/>
      <protection locked="0"/>
    </xf>
    <xf numFmtId="166" fontId="16" fillId="0" borderId="30" xfId="70" applyNumberFormat="1" applyFont="1" applyBorder="1" applyAlignment="1" applyProtection="1">
      <alignment horizontal="right" vertical="center" wrapText="1" indent="1"/>
      <protection locked="0"/>
    </xf>
    <xf numFmtId="166" fontId="20" fillId="0" borderId="23" xfId="0" applyNumberFormat="1" applyFont="1" applyBorder="1" applyAlignment="1">
      <alignment horizontal="right" vertical="center" wrapText="1" indent="1"/>
    </xf>
    <xf numFmtId="166" fontId="18" fillId="0" borderId="23" xfId="0" applyNumberFormat="1" applyFont="1" applyBorder="1" applyAlignment="1" quotePrefix="1">
      <alignment horizontal="right" vertical="center" wrapText="1" indent="1"/>
    </xf>
    <xf numFmtId="166" fontId="14" fillId="0" borderId="23" xfId="0" applyNumberFormat="1" applyFont="1" applyBorder="1" applyAlignment="1">
      <alignment horizontal="right" vertical="center" wrapText="1" indent="1"/>
    </xf>
    <xf numFmtId="166" fontId="16" fillId="0" borderId="13" xfId="70" applyNumberFormat="1" applyFont="1" applyBorder="1" applyAlignment="1" applyProtection="1">
      <alignment horizontal="right" vertical="center" wrapText="1" indent="1"/>
      <protection locked="0"/>
    </xf>
    <xf numFmtId="166" fontId="16" fillId="0" borderId="12" xfId="70" applyNumberFormat="1" applyFont="1" applyBorder="1" applyAlignment="1" applyProtection="1">
      <alignment horizontal="right" vertical="center" wrapText="1" indent="1"/>
      <protection locked="0"/>
    </xf>
    <xf numFmtId="166" fontId="16" fillId="0" borderId="15" xfId="70" applyNumberFormat="1" applyFont="1" applyBorder="1" applyAlignment="1" applyProtection="1">
      <alignment horizontal="right" vertical="center" wrapText="1" indent="1"/>
      <protection locked="0"/>
    </xf>
    <xf numFmtId="166" fontId="14" fillId="0" borderId="23" xfId="70" applyNumberFormat="1" applyFont="1" applyBorder="1" applyAlignment="1" applyProtection="1">
      <alignment horizontal="right" vertical="center" wrapText="1" indent="1"/>
      <protection locked="0"/>
    </xf>
    <xf numFmtId="166" fontId="16" fillId="0" borderId="30" xfId="70" applyNumberFormat="1" applyFont="1" applyBorder="1" applyAlignment="1" applyProtection="1">
      <alignment horizontal="right" vertical="center" wrapText="1" indent="1"/>
      <protection locked="0"/>
    </xf>
    <xf numFmtId="166" fontId="16" fillId="0" borderId="17" xfId="0" applyNumberFormat="1" applyFont="1" applyBorder="1" applyAlignment="1" applyProtection="1">
      <alignment horizontal="left" vertical="center" wrapText="1"/>
      <protection locked="0"/>
    </xf>
    <xf numFmtId="166" fontId="16" fillId="0" borderId="11" xfId="0" applyNumberFormat="1" applyFont="1" applyBorder="1" applyAlignment="1" applyProtection="1">
      <alignment vertical="center" wrapText="1"/>
      <protection locked="0"/>
    </xf>
    <xf numFmtId="166" fontId="1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11" xfId="0" applyBorder="1" applyAlignment="1">
      <alignment/>
    </xf>
    <xf numFmtId="3" fontId="0" fillId="35" borderId="11" xfId="0" applyNumberFormat="1" applyFill="1" applyBorder="1" applyAlignment="1">
      <alignment/>
    </xf>
    <xf numFmtId="0" fontId="24" fillId="0" borderId="11" xfId="0" applyFont="1" applyBorder="1" applyAlignment="1">
      <alignment/>
    </xf>
    <xf numFmtId="0" fontId="0" fillId="14" borderId="11" xfId="0" applyFill="1" applyBorder="1" applyAlignment="1">
      <alignment/>
    </xf>
    <xf numFmtId="3" fontId="0" fillId="14" borderId="11" xfId="0" applyNumberFormat="1" applyFill="1" applyBorder="1" applyAlignment="1">
      <alignment/>
    </xf>
    <xf numFmtId="3" fontId="0" fillId="36" borderId="11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49" fontId="44" fillId="9" borderId="11" xfId="0" applyNumberFormat="1" applyFont="1" applyFill="1" applyBorder="1" applyAlignment="1">
      <alignment/>
    </xf>
    <xf numFmtId="0" fontId="0" fillId="9" borderId="11" xfId="0" applyFill="1" applyBorder="1" applyAlignment="1">
      <alignment/>
    </xf>
    <xf numFmtId="3" fontId="0" fillId="9" borderId="11" xfId="0" applyNumberFormat="1" applyFill="1" applyBorder="1" applyAlignment="1">
      <alignment/>
    </xf>
    <xf numFmtId="0" fontId="44" fillId="14" borderId="11" xfId="0" applyFont="1" applyFill="1" applyBorder="1" applyAlignment="1">
      <alignment/>
    </xf>
    <xf numFmtId="49" fontId="44" fillId="14" borderId="11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3" fontId="0" fillId="35" borderId="15" xfId="0" applyNumberFormat="1" applyFill="1" applyBorder="1" applyAlignment="1">
      <alignment/>
    </xf>
    <xf numFmtId="0" fontId="0" fillId="35" borderId="30" xfId="0" applyFill="1" applyBorder="1" applyAlignment="1">
      <alignment/>
    </xf>
    <xf numFmtId="3" fontId="0" fillId="35" borderId="30" xfId="0" applyNumberFormat="1" applyFill="1" applyBorder="1" applyAlignment="1">
      <alignment/>
    </xf>
    <xf numFmtId="0" fontId="0" fillId="0" borderId="48" xfId="0" applyBorder="1" applyAlignment="1" applyProtection="1">
      <alignment horizontal="center" vertical="top"/>
      <protection locked="0"/>
    </xf>
    <xf numFmtId="0" fontId="18" fillId="0" borderId="22" xfId="0" applyFont="1" applyBorder="1" applyAlignment="1">
      <alignment vertical="top" wrapText="1"/>
    </xf>
    <xf numFmtId="166" fontId="20" fillId="0" borderId="41" xfId="0" applyNumberFormat="1" applyFont="1" applyBorder="1" applyAlignment="1">
      <alignment horizontal="right" vertical="top" wrapText="1"/>
    </xf>
    <xf numFmtId="166" fontId="20" fillId="0" borderId="23" xfId="0" applyNumberFormat="1" applyFont="1" applyBorder="1" applyAlignment="1">
      <alignment horizontal="right" vertical="top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16" fillId="0" borderId="45" xfId="0" applyFont="1" applyBorder="1" applyAlignment="1">
      <alignment horizontal="right" vertical="center" indent="1"/>
    </xf>
    <xf numFmtId="0" fontId="19" fillId="0" borderId="11" xfId="70" applyFont="1" applyBorder="1" applyAlignment="1">
      <alignment horizontal="left" vertical="center" wrapText="1" indent="1"/>
      <protection/>
    </xf>
    <xf numFmtId="0" fontId="19" fillId="0" borderId="10" xfId="70" applyFont="1" applyBorder="1" applyAlignment="1">
      <alignment horizontal="left" vertical="center" wrapText="1" indent="1"/>
      <protection/>
    </xf>
    <xf numFmtId="0" fontId="20" fillId="0" borderId="12" xfId="70" applyFont="1" applyBorder="1" applyAlignment="1">
      <alignment horizontal="left" vertical="center" wrapText="1" indent="1"/>
      <protection/>
    </xf>
    <xf numFmtId="0" fontId="20" fillId="0" borderId="11" xfId="70" applyFont="1" applyBorder="1" applyAlignment="1">
      <alignment horizontal="left" vertical="center" wrapText="1" indent="1"/>
      <protection/>
    </xf>
    <xf numFmtId="0" fontId="20" fillId="0" borderId="11" xfId="70" applyFont="1" applyBorder="1" applyAlignment="1">
      <alignment horizontal="left" indent="1"/>
      <protection/>
    </xf>
    <xf numFmtId="0" fontId="20" fillId="0" borderId="11" xfId="0" applyFont="1" applyBorder="1" applyAlignment="1">
      <alignment horizontal="left" vertical="center" wrapText="1" indent="1"/>
    </xf>
    <xf numFmtId="0" fontId="19" fillId="0" borderId="11" xfId="70" applyFont="1" applyBorder="1" applyAlignment="1">
      <alignment horizontal="left" indent="1"/>
      <protection/>
    </xf>
    <xf numFmtId="0" fontId="19" fillId="35" borderId="11" xfId="0" applyFont="1" applyFill="1" applyBorder="1" applyAlignment="1">
      <alignment horizontal="left" vertical="center" wrapText="1" indent="1"/>
    </xf>
    <xf numFmtId="0" fontId="19" fillId="0" borderId="12" xfId="70" applyFont="1" applyBorder="1" applyAlignment="1">
      <alignment horizontal="left" indent="1"/>
      <protection/>
    </xf>
    <xf numFmtId="0" fontId="19" fillId="0" borderId="15" xfId="70" applyFont="1" applyBorder="1" applyAlignment="1">
      <alignment horizontal="left" indent="1"/>
      <protection/>
    </xf>
    <xf numFmtId="0" fontId="16" fillId="35" borderId="11" xfId="70" applyFont="1" applyFill="1" applyBorder="1" applyAlignment="1">
      <alignment horizontal="left" vertical="center" wrapText="1" indent="1"/>
      <protection/>
    </xf>
    <xf numFmtId="0" fontId="19" fillId="0" borderId="12" xfId="0" applyFont="1" applyBorder="1" applyAlignment="1">
      <alignment horizontal="left" vertical="center" wrapText="1" indent="1"/>
    </xf>
    <xf numFmtId="0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16" fillId="35" borderId="11" xfId="0" applyNumberFormat="1" applyFont="1" applyFill="1" applyBorder="1" applyAlignment="1" applyProtection="1">
      <alignment horizontal="right" vertical="center" indent="1"/>
      <protection locked="0"/>
    </xf>
    <xf numFmtId="3" fontId="14" fillId="35" borderId="11" xfId="0" applyNumberFormat="1" applyFont="1" applyFill="1" applyBorder="1" applyAlignment="1" applyProtection="1">
      <alignment horizontal="right" vertical="center" indent="1"/>
      <protection locked="0"/>
    </xf>
    <xf numFmtId="3" fontId="104" fillId="35" borderId="11" xfId="0" applyNumberFormat="1" applyFont="1" applyFill="1" applyBorder="1" applyAlignment="1" applyProtection="1">
      <alignment horizontal="right" vertical="center" indent="1"/>
      <protection locked="0"/>
    </xf>
    <xf numFmtId="3" fontId="16" fillId="0" borderId="11" xfId="0" applyNumberFormat="1" applyFont="1" applyBorder="1" applyAlignment="1" applyProtection="1">
      <alignment horizontal="right" vertical="center" indent="1"/>
      <protection locked="0"/>
    </xf>
    <xf numFmtId="3" fontId="16" fillId="0" borderId="10" xfId="0" applyNumberFormat="1" applyFont="1" applyBorder="1" applyAlignment="1" applyProtection="1">
      <alignment horizontal="right" vertical="center" indent="1"/>
      <protection locked="0"/>
    </xf>
    <xf numFmtId="3" fontId="16" fillId="0" borderId="11" xfId="0" applyNumberFormat="1" applyFont="1" applyBorder="1" applyAlignment="1">
      <alignment horizontal="right" indent="1"/>
    </xf>
    <xf numFmtId="3" fontId="16" fillId="0" borderId="12" xfId="0" applyNumberFormat="1" applyFont="1" applyBorder="1" applyAlignment="1" applyProtection="1">
      <alignment horizontal="right" vertical="center" indent="1"/>
      <protection locked="0"/>
    </xf>
    <xf numFmtId="3" fontId="16" fillId="0" borderId="15" xfId="0" applyNumberFormat="1" applyFont="1" applyBorder="1" applyAlignment="1" applyProtection="1">
      <alignment horizontal="right" vertical="center" indent="1"/>
      <protection locked="0"/>
    </xf>
    <xf numFmtId="3" fontId="16" fillId="35" borderId="12" xfId="0" applyNumberFormat="1" applyFont="1" applyFill="1" applyBorder="1" applyAlignment="1" applyProtection="1">
      <alignment horizontal="right" vertical="center" indent="1"/>
      <protection locked="0"/>
    </xf>
    <xf numFmtId="3" fontId="14" fillId="0" borderId="23" xfId="0" applyNumberFormat="1" applyFont="1" applyBorder="1" applyAlignment="1">
      <alignment horizontal="right" vertical="center" indent="1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166" fontId="16" fillId="0" borderId="11" xfId="0" applyNumberFormat="1" applyFont="1" applyFill="1" applyBorder="1" applyAlignment="1" applyProtection="1">
      <alignment horizontal="right" vertical="center"/>
      <protection locked="0"/>
    </xf>
    <xf numFmtId="166" fontId="16" fillId="0" borderId="15" xfId="0" applyNumberFormat="1" applyFont="1" applyFill="1" applyBorder="1" applyAlignment="1" applyProtection="1">
      <alignment horizontal="right" vertical="center"/>
      <protection locked="0"/>
    </xf>
    <xf numFmtId="3" fontId="16" fillId="0" borderId="45" xfId="0" applyNumberFormat="1" applyFont="1" applyBorder="1" applyAlignment="1">
      <alignment horizontal="right" indent="1"/>
    </xf>
    <xf numFmtId="3" fontId="16" fillId="35" borderId="45" xfId="0" applyNumberFormat="1" applyFont="1" applyFill="1" applyBorder="1" applyAlignment="1" applyProtection="1">
      <alignment horizontal="right" vertical="center" indent="1"/>
      <protection locked="0"/>
    </xf>
    <xf numFmtId="3" fontId="16" fillId="0" borderId="45" xfId="0" applyNumberFormat="1" applyFont="1" applyBorder="1" applyAlignment="1" applyProtection="1">
      <alignment horizontal="right" vertical="center" indent="1"/>
      <protection locked="0"/>
    </xf>
    <xf numFmtId="3" fontId="16" fillId="0" borderId="66" xfId="0" applyNumberFormat="1" applyFont="1" applyBorder="1" applyAlignment="1" applyProtection="1">
      <alignment horizontal="right" vertical="center" indent="1"/>
      <protection locked="0"/>
    </xf>
    <xf numFmtId="3" fontId="16" fillId="35" borderId="80" xfId="0" applyNumberFormat="1" applyFont="1" applyFill="1" applyBorder="1" applyAlignment="1" applyProtection="1">
      <alignment horizontal="right" vertical="center" indent="1"/>
      <protection locked="0"/>
    </xf>
    <xf numFmtId="3" fontId="14" fillId="0" borderId="41" xfId="0" applyNumberFormat="1" applyFont="1" applyBorder="1" applyAlignment="1">
      <alignment horizontal="right" vertical="center" indent="1"/>
    </xf>
    <xf numFmtId="0" fontId="0" fillId="0" borderId="10" xfId="0" applyFill="1" applyBorder="1" applyAlignment="1">
      <alignment/>
    </xf>
    <xf numFmtId="0" fontId="14" fillId="35" borderId="11" xfId="70" applyFont="1" applyFill="1" applyBorder="1" applyAlignment="1">
      <alignment horizontal="left" vertical="center" wrapText="1" indent="1"/>
      <protection/>
    </xf>
    <xf numFmtId="166" fontId="16" fillId="35" borderId="45" xfId="0" applyNumberFormat="1" applyFont="1" applyFill="1" applyBorder="1" applyAlignment="1" applyProtection="1">
      <alignment horizontal="right" vertical="center"/>
      <protection locked="0"/>
    </xf>
    <xf numFmtId="166" fontId="16" fillId="35" borderId="11" xfId="0" applyNumberFormat="1" applyFont="1" applyFill="1" applyBorder="1" applyAlignment="1" applyProtection="1">
      <alignment horizontal="right" vertical="center"/>
      <protection locked="0"/>
    </xf>
    <xf numFmtId="0" fontId="16" fillId="35" borderId="11" xfId="70" applyFont="1" applyFill="1" applyBorder="1" applyAlignment="1">
      <alignment horizontal="left" vertical="center" wrapText="1" indent="1"/>
      <protection/>
    </xf>
    <xf numFmtId="166" fontId="16" fillId="0" borderId="13" xfId="70" applyNumberFormat="1" applyFont="1" applyBorder="1" applyAlignment="1" applyProtection="1">
      <alignment horizontal="right" vertical="center" wrapText="1" indent="1"/>
      <protection locked="0"/>
    </xf>
    <xf numFmtId="166" fontId="21" fillId="0" borderId="11" xfId="70" applyNumberFormat="1" applyFont="1" applyBorder="1" applyAlignment="1">
      <alignment horizontal="right" vertical="center" wrapText="1" indent="1"/>
      <protection/>
    </xf>
    <xf numFmtId="166" fontId="16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23" xfId="0" applyNumberFormat="1" applyFont="1" applyBorder="1" applyAlignment="1">
      <alignment horizontal="right" vertical="center" wrapText="1" indent="1"/>
    </xf>
    <xf numFmtId="166" fontId="21" fillId="0" borderId="10" xfId="0" applyNumberFormat="1" applyFont="1" applyBorder="1" applyAlignment="1">
      <alignment horizontal="right" vertical="center" wrapText="1" indent="1"/>
    </xf>
    <xf numFmtId="166" fontId="21" fillId="0" borderId="11" xfId="0" applyNumberFormat="1" applyFont="1" applyBorder="1" applyAlignment="1">
      <alignment horizontal="right" vertical="center" wrapText="1" indent="1"/>
    </xf>
    <xf numFmtId="166" fontId="16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21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50" xfId="0" applyNumberFormat="1" applyFont="1" applyBorder="1" applyAlignment="1" applyProtection="1">
      <alignment horizontal="right" vertical="center" wrapText="1" indent="1"/>
      <protection locked="0"/>
    </xf>
    <xf numFmtId="166" fontId="21" fillId="0" borderId="12" xfId="0" applyNumberFormat="1" applyFont="1" applyBorder="1" applyAlignment="1">
      <alignment horizontal="right" vertical="center" wrapText="1" indent="1"/>
    </xf>
    <xf numFmtId="166" fontId="16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30" xfId="70" applyNumberFormat="1" applyFont="1" applyFill="1" applyBorder="1" applyAlignment="1" applyProtection="1">
      <alignment horizontal="right" vertical="center" wrapText="1"/>
      <protection locked="0"/>
    </xf>
    <xf numFmtId="166" fontId="16" fillId="35" borderId="11" xfId="0" applyNumberFormat="1" applyFont="1" applyFill="1" applyBorder="1" applyAlignment="1">
      <alignment horizontal="left" vertical="center" wrapText="1" indent="1"/>
    </xf>
    <xf numFmtId="166" fontId="16" fillId="0" borderId="11" xfId="70" applyNumberFormat="1" applyFont="1" applyFill="1" applyBorder="1" applyAlignment="1" applyProtection="1">
      <alignment horizontal="right" vertical="center" wrapText="1"/>
      <protection locked="0"/>
    </xf>
    <xf numFmtId="166" fontId="16" fillId="0" borderId="77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3" xfId="7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12" xfId="0" applyFont="1" applyBorder="1" applyAlignment="1" applyProtection="1">
      <alignment horizontal="left" vertical="top" wrapText="1"/>
      <protection locked="0"/>
    </xf>
    <xf numFmtId="9" fontId="36" fillId="0" borderId="12" xfId="80" applyFont="1" applyBorder="1" applyAlignment="1" applyProtection="1">
      <alignment horizontal="center" vertical="center" wrapText="1"/>
      <protection locked="0"/>
    </xf>
    <xf numFmtId="168" fontId="36" fillId="0" borderId="12" xfId="42" applyNumberFormat="1" applyFont="1" applyBorder="1" applyAlignment="1" applyProtection="1">
      <alignment horizontal="center" vertical="center" wrapText="1"/>
      <protection locked="0"/>
    </xf>
    <xf numFmtId="0" fontId="16" fillId="35" borderId="11" xfId="70" applyFont="1" applyFill="1" applyBorder="1" applyAlignment="1">
      <alignment horizontal="left" vertical="center" wrapText="1" indent="1"/>
      <protection/>
    </xf>
    <xf numFmtId="166" fontId="16" fillId="0" borderId="81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79" xfId="7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79" xfId="70" applyNumberFormat="1" applyFont="1" applyFill="1" applyBorder="1" applyAlignment="1" applyProtection="1">
      <alignment horizontal="right" vertical="center" wrapText="1" indent="1"/>
      <protection/>
    </xf>
    <xf numFmtId="166" fontId="16" fillId="0" borderId="62" xfId="7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/>
    </xf>
    <xf numFmtId="0" fontId="16" fillId="35" borderId="0" xfId="0" applyFont="1" applyFill="1" applyAlignment="1">
      <alignment/>
    </xf>
    <xf numFmtId="0" fontId="16" fillId="0" borderId="0" xfId="0" applyFont="1" applyAlignment="1">
      <alignment vertical="center"/>
    </xf>
    <xf numFmtId="0" fontId="105" fillId="0" borderId="0" xfId="0" applyFont="1" applyAlignment="1">
      <alignment/>
    </xf>
    <xf numFmtId="166" fontId="16" fillId="35" borderId="11" xfId="0" applyNumberFormat="1" applyFont="1" applyFill="1" applyBorder="1" applyAlignment="1" applyProtection="1">
      <alignment vertical="center" wrapText="1"/>
      <protection locked="0"/>
    </xf>
    <xf numFmtId="166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82" xfId="0" applyNumberFormat="1" applyFont="1" applyBorder="1" applyAlignment="1">
      <alignment horizontal="right" vertical="center" wrapText="1" inden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top" wrapText="1"/>
    </xf>
    <xf numFmtId="3" fontId="45" fillId="0" borderId="11" xfId="0" applyNumberFormat="1" applyFont="1" applyBorder="1" applyAlignment="1">
      <alignment horizontal="right" vertical="top" wrapText="1"/>
    </xf>
    <xf numFmtId="0" fontId="46" fillId="0" borderId="11" xfId="0" applyFont="1" applyBorder="1" applyAlignment="1">
      <alignment horizontal="left" vertical="top" wrapText="1"/>
    </xf>
    <xf numFmtId="3" fontId="46" fillId="0" borderId="11" xfId="0" applyNumberFormat="1" applyFont="1" applyBorder="1" applyAlignment="1">
      <alignment horizontal="right" vertical="top" wrapText="1"/>
    </xf>
    <xf numFmtId="166" fontId="16" fillId="0" borderId="82" xfId="70" applyNumberFormat="1" applyFont="1" applyFill="1" applyBorder="1" applyAlignment="1" applyProtection="1">
      <alignment horizontal="right" vertical="center" wrapText="1" indent="1"/>
      <protection/>
    </xf>
    <xf numFmtId="166" fontId="21" fillId="0" borderId="82" xfId="70" applyNumberFormat="1" applyFont="1" applyFill="1" applyBorder="1" applyAlignment="1" applyProtection="1">
      <alignment horizontal="right" vertical="center" wrapText="1" indent="1"/>
      <protection/>
    </xf>
    <xf numFmtId="166" fontId="16" fillId="0" borderId="51" xfId="7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51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9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35" borderId="27" xfId="0" applyNumberFormat="1" applyFont="1" applyFill="1" applyBorder="1" applyAlignment="1" applyProtection="1">
      <alignment vertical="center" wrapText="1"/>
      <protection/>
    </xf>
    <xf numFmtId="166" fontId="16" fillId="35" borderId="15" xfId="70" applyNumberFormat="1" applyFont="1" applyFill="1" applyBorder="1" applyAlignment="1" applyProtection="1">
      <alignment horizontal="right" vertical="center" wrapText="1" indent="1"/>
      <protection locked="0"/>
    </xf>
    <xf numFmtId="0" fontId="1" fillId="35" borderId="0" xfId="0" applyFont="1" applyFill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8" fillId="0" borderId="0" xfId="0" applyFont="1" applyAlignment="1">
      <alignment horizontal="right"/>
    </xf>
    <xf numFmtId="0" fontId="0" fillId="35" borderId="83" xfId="0" applyFill="1" applyBorder="1" applyAlignment="1">
      <alignment/>
    </xf>
    <xf numFmtId="3" fontId="0" fillId="35" borderId="38" xfId="0" applyNumberFormat="1" applyFill="1" applyBorder="1" applyAlignment="1">
      <alignment/>
    </xf>
    <xf numFmtId="3" fontId="16" fillId="35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7" xfId="0" applyFont="1" applyBorder="1" applyAlignment="1">
      <alignment horizontal="center" vertical="top" wrapText="1"/>
    </xf>
    <xf numFmtId="0" fontId="19" fillId="0" borderId="45" xfId="0" applyFont="1" applyBorder="1" applyAlignment="1">
      <alignment horizontal="left" vertical="top" wrapText="1"/>
    </xf>
    <xf numFmtId="3" fontId="19" fillId="0" borderId="11" xfId="0" applyNumberFormat="1" applyFont="1" applyBorder="1" applyAlignment="1">
      <alignment horizontal="right" vertical="top" wrapText="1"/>
    </xf>
    <xf numFmtId="3" fontId="19" fillId="0" borderId="11" xfId="0" applyNumberFormat="1" applyFont="1" applyBorder="1" applyAlignment="1">
      <alignment/>
    </xf>
    <xf numFmtId="0" fontId="19" fillId="35" borderId="17" xfId="0" applyFont="1" applyFill="1" applyBorder="1" applyAlignment="1">
      <alignment horizontal="center" vertical="top" wrapText="1"/>
    </xf>
    <xf numFmtId="0" fontId="19" fillId="35" borderId="45" xfId="0" applyFont="1" applyFill="1" applyBorder="1" applyAlignment="1">
      <alignment horizontal="left" vertical="top" wrapText="1"/>
    </xf>
    <xf numFmtId="3" fontId="19" fillId="35" borderId="11" xfId="0" applyNumberFormat="1" applyFont="1" applyFill="1" applyBorder="1" applyAlignment="1">
      <alignment horizontal="right" vertical="top" wrapText="1"/>
    </xf>
    <xf numFmtId="3" fontId="19" fillId="35" borderId="11" xfId="0" applyNumberFormat="1" applyFont="1" applyFill="1" applyBorder="1" applyAlignment="1">
      <alignment/>
    </xf>
    <xf numFmtId="0" fontId="19" fillId="0" borderId="80" xfId="0" applyFont="1" applyBorder="1" applyAlignment="1">
      <alignment vertical="top"/>
    </xf>
    <xf numFmtId="3" fontId="19" fillId="0" borderId="11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37" borderId="17" xfId="0" applyFont="1" applyFill="1" applyBorder="1" applyAlignment="1">
      <alignment horizontal="center" vertical="top" wrapText="1"/>
    </xf>
    <xf numFmtId="0" fontId="20" fillId="37" borderId="45" xfId="0" applyFont="1" applyFill="1" applyBorder="1" applyAlignment="1">
      <alignment horizontal="left" vertical="top" wrapText="1"/>
    </xf>
    <xf numFmtId="3" fontId="20" fillId="37" borderId="11" xfId="0" applyNumberFormat="1" applyFont="1" applyFill="1" applyBorder="1" applyAlignment="1">
      <alignment horizontal="right" vertical="top" wrapText="1"/>
    </xf>
    <xf numFmtId="3" fontId="19" fillId="37" borderId="11" xfId="0" applyNumberFormat="1" applyFont="1" applyFill="1" applyBorder="1" applyAlignment="1">
      <alignment horizontal="right" vertical="top" wrapText="1"/>
    </xf>
    <xf numFmtId="0" fontId="19" fillId="38" borderId="17" xfId="0" applyFont="1" applyFill="1" applyBorder="1" applyAlignment="1">
      <alignment horizontal="center" vertical="top" wrapText="1"/>
    </xf>
    <xf numFmtId="0" fontId="19" fillId="38" borderId="19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top" wrapText="1"/>
    </xf>
    <xf numFmtId="0" fontId="106" fillId="0" borderId="11" xfId="0" applyFont="1" applyBorder="1" applyAlignment="1">
      <alignment/>
    </xf>
    <xf numFmtId="0" fontId="18" fillId="37" borderId="11" xfId="0" applyFont="1" applyFill="1" applyBorder="1" applyAlignment="1">
      <alignment horizontal="center" vertical="top" wrapText="1"/>
    </xf>
    <xf numFmtId="0" fontId="18" fillId="37" borderId="45" xfId="0" applyFont="1" applyFill="1" applyBorder="1" applyAlignment="1">
      <alignment horizontal="center" vertical="top" wrapText="1"/>
    </xf>
    <xf numFmtId="3" fontId="18" fillId="37" borderId="11" xfId="0" applyNumberFormat="1" applyFont="1" applyFill="1" applyBorder="1" applyAlignment="1">
      <alignment horizontal="center" vertical="top" wrapText="1"/>
    </xf>
    <xf numFmtId="0" fontId="18" fillId="37" borderId="11" xfId="0" applyFont="1" applyFill="1" applyBorder="1" applyAlignment="1">
      <alignment horizontal="center"/>
    </xf>
    <xf numFmtId="3" fontId="19" fillId="35" borderId="11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 vertical="center" wrapText="1" indent="1"/>
    </xf>
    <xf numFmtId="166" fontId="3" fillId="7" borderId="20" xfId="0" applyNumberFormat="1" applyFont="1" applyFill="1" applyBorder="1" applyAlignment="1" applyProtection="1">
      <alignment horizontal="center" vertical="center" wrapText="1"/>
      <protection locked="0"/>
    </xf>
    <xf numFmtId="166" fontId="3" fillId="7" borderId="63" xfId="0" applyNumberFormat="1" applyFont="1" applyFill="1" applyBorder="1" applyAlignment="1" applyProtection="1">
      <alignment horizontal="left" vertical="center" wrapText="1" indent="1"/>
      <protection locked="0"/>
    </xf>
    <xf numFmtId="166" fontId="48" fillId="7" borderId="65" xfId="0" applyNumberFormat="1" applyFont="1" applyFill="1" applyBorder="1" applyAlignment="1">
      <alignment horizontal="center" vertical="center" wrapText="1"/>
    </xf>
    <xf numFmtId="166" fontId="7" fillId="0" borderId="17" xfId="0" applyNumberFormat="1" applyFont="1" applyBorder="1" applyAlignment="1" applyProtection="1">
      <alignment horizontal="center" vertical="center" wrapText="1"/>
      <protection locked="0"/>
    </xf>
    <xf numFmtId="166" fontId="7" fillId="0" borderId="45" xfId="0" applyNumberFormat="1" applyFont="1" applyBorder="1" applyAlignment="1" applyProtection="1">
      <alignment horizontal="center" vertical="center" wrapText="1"/>
      <protection locked="0"/>
    </xf>
    <xf numFmtId="166" fontId="7" fillId="0" borderId="29" xfId="0" applyNumberFormat="1" applyFont="1" applyBorder="1" applyAlignment="1" applyProtection="1">
      <alignment horizontal="center" vertical="center" wrapText="1"/>
      <protection locked="0"/>
    </xf>
    <xf numFmtId="49" fontId="16" fillId="35" borderId="17" xfId="70" applyNumberFormat="1" applyFont="1" applyFill="1" applyBorder="1" applyAlignment="1">
      <alignment horizontal="left" vertical="center" wrapText="1" indent="1"/>
      <protection/>
    </xf>
    <xf numFmtId="0" fontId="14" fillId="10" borderId="45" xfId="70" applyFont="1" applyFill="1" applyBorder="1" applyAlignment="1">
      <alignment horizontal="left" vertical="center" wrapText="1" indent="1"/>
      <protection/>
    </xf>
    <xf numFmtId="166" fontId="14" fillId="10" borderId="29" xfId="70" applyNumberFormat="1" applyFont="1" applyFill="1" applyBorder="1" applyAlignment="1">
      <alignment horizontal="right" vertical="center" wrapText="1"/>
      <protection/>
    </xf>
    <xf numFmtId="0" fontId="0" fillId="35" borderId="0" xfId="0" applyFill="1" applyAlignment="1">
      <alignment/>
    </xf>
    <xf numFmtId="0" fontId="37" fillId="37" borderId="45" xfId="70" applyFont="1" applyFill="1" applyBorder="1" applyAlignment="1">
      <alignment horizontal="left" vertical="center" wrapText="1" indent="1"/>
      <protection/>
    </xf>
    <xf numFmtId="166" fontId="14" fillId="37" borderId="29" xfId="70" applyNumberFormat="1" applyFont="1" applyFill="1" applyBorder="1" applyAlignment="1" applyProtection="1">
      <alignment horizontal="right" vertical="center" wrapText="1"/>
      <protection locked="0"/>
    </xf>
    <xf numFmtId="0" fontId="16" fillId="35" borderId="45" xfId="70" applyFont="1" applyFill="1" applyBorder="1" applyAlignment="1">
      <alignment horizontal="left" vertical="center" wrapText="1" indent="1"/>
      <protection/>
    </xf>
    <xf numFmtId="166" fontId="16" fillId="0" borderId="29" xfId="70" applyNumberFormat="1" applyFont="1" applyBorder="1" applyAlignment="1" applyProtection="1">
      <alignment horizontal="right" vertical="center" wrapText="1"/>
      <protection locked="0"/>
    </xf>
    <xf numFmtId="0" fontId="16" fillId="0" borderId="45" xfId="70" applyFont="1" applyBorder="1" applyAlignment="1">
      <alignment horizontal="left" vertical="center" wrapText="1" indent="1"/>
      <protection/>
    </xf>
    <xf numFmtId="166" fontId="16" fillId="35" borderId="29" xfId="70" applyNumberFormat="1" applyFont="1" applyFill="1" applyBorder="1" applyAlignment="1" applyProtection="1">
      <alignment horizontal="right" vertical="center" wrapText="1"/>
      <protection locked="0"/>
    </xf>
    <xf numFmtId="0" fontId="16" fillId="0" borderId="45" xfId="0" applyFont="1" applyBorder="1" applyAlignment="1">
      <alignment horizontal="left" vertical="center" wrapText="1" indent="1"/>
    </xf>
    <xf numFmtId="0" fontId="16" fillId="0" borderId="45" xfId="70" applyFont="1" applyBorder="1" applyAlignment="1">
      <alignment horizontal="left" vertical="center" wrapText="1" indent="1"/>
      <protection/>
    </xf>
    <xf numFmtId="0" fontId="37" fillId="37" borderId="45" xfId="0" applyFont="1" applyFill="1" applyBorder="1" applyAlignment="1">
      <alignment horizontal="left" vertical="center" wrapText="1" indent="1"/>
    </xf>
    <xf numFmtId="166" fontId="37" fillId="37" borderId="29" xfId="70" applyNumberFormat="1" applyFont="1" applyFill="1" applyBorder="1" applyAlignment="1" applyProtection="1">
      <alignment horizontal="right" vertical="center" wrapText="1"/>
      <protection locked="0"/>
    </xf>
    <xf numFmtId="166" fontId="104" fillId="35" borderId="29" xfId="70" applyNumberFormat="1" applyFont="1" applyFill="1" applyBorder="1" applyAlignment="1" applyProtection="1">
      <alignment horizontal="right" vertical="center" wrapText="1"/>
      <protection locked="0"/>
    </xf>
    <xf numFmtId="0" fontId="37" fillId="10" borderId="45" xfId="70" applyFont="1" applyFill="1" applyBorder="1" applyAlignment="1">
      <alignment horizontal="left" vertical="center" wrapText="1" indent="1"/>
      <protection/>
    </xf>
    <xf numFmtId="166" fontId="14" fillId="10" borderId="29" xfId="70" applyNumberFormat="1" applyFont="1" applyFill="1" applyBorder="1" applyAlignment="1" applyProtection="1">
      <alignment horizontal="right" vertical="center" wrapText="1"/>
      <protection locked="0"/>
    </xf>
    <xf numFmtId="0" fontId="37" fillId="10" borderId="45" xfId="70" applyFont="1" applyFill="1" applyBorder="1" applyAlignment="1">
      <alignment horizontal="left" vertical="center" wrapText="1" indent="1"/>
      <protection/>
    </xf>
    <xf numFmtId="0" fontId="19" fillId="35" borderId="11" xfId="70" applyFont="1" applyFill="1" applyBorder="1" applyAlignment="1">
      <alignment horizontal="left" vertical="center" wrapText="1" indent="1"/>
      <protection/>
    </xf>
    <xf numFmtId="166" fontId="16" fillId="35" borderId="73" xfId="0" applyNumberFormat="1" applyFont="1" applyFill="1" applyBorder="1" applyAlignment="1" applyProtection="1">
      <alignment vertical="center" wrapText="1"/>
      <protection locked="0"/>
    </xf>
    <xf numFmtId="166" fontId="13" fillId="35" borderId="73" xfId="0" applyNumberFormat="1" applyFont="1" applyFill="1" applyBorder="1" applyAlignment="1" applyProtection="1">
      <alignment vertical="center" wrapText="1"/>
      <protection locked="0"/>
    </xf>
    <xf numFmtId="0" fontId="14" fillId="39" borderId="43" xfId="70" applyFont="1" applyFill="1" applyBorder="1" applyAlignment="1">
      <alignment horizontal="left" vertical="center" wrapText="1" indent="1"/>
      <protection/>
    </xf>
    <xf numFmtId="0" fontId="14" fillId="39" borderId="84" xfId="70" applyFont="1" applyFill="1" applyBorder="1" applyAlignment="1">
      <alignment horizontal="left" vertical="center" wrapText="1" indent="1"/>
      <protection/>
    </xf>
    <xf numFmtId="166" fontId="7" fillId="39" borderId="70" xfId="0" applyNumberFormat="1" applyFont="1" applyFill="1" applyBorder="1" applyAlignment="1" applyProtection="1">
      <alignment vertical="center" wrapText="1"/>
      <protection locked="0"/>
    </xf>
    <xf numFmtId="0" fontId="19" fillId="35" borderId="45" xfId="70" applyFont="1" applyFill="1" applyBorder="1" applyAlignment="1">
      <alignment horizontal="left" vertical="center" wrapText="1" indent="1"/>
      <protection/>
    </xf>
    <xf numFmtId="166" fontId="14" fillId="0" borderId="34" xfId="70" applyNumberFormat="1" applyFont="1" applyBorder="1" applyAlignment="1">
      <alignment horizontal="right" vertical="center" wrapText="1" indent="1"/>
      <protection/>
    </xf>
    <xf numFmtId="166" fontId="16" fillId="0" borderId="36" xfId="70" applyNumberFormat="1" applyFont="1" applyBorder="1" applyAlignment="1" applyProtection="1">
      <alignment horizontal="right" vertical="center" wrapText="1" indent="1"/>
      <protection locked="0"/>
    </xf>
    <xf numFmtId="166" fontId="16" fillId="0" borderId="35" xfId="70" applyNumberFormat="1" applyFont="1" applyBorder="1" applyAlignment="1" applyProtection="1">
      <alignment horizontal="right" vertical="center" wrapText="1" indent="1"/>
      <protection locked="0"/>
    </xf>
    <xf numFmtId="166" fontId="16" fillId="0" borderId="37" xfId="70" applyNumberFormat="1" applyFont="1" applyBorder="1" applyAlignment="1" applyProtection="1">
      <alignment horizontal="right" vertical="center" wrapText="1" indent="1"/>
      <protection locked="0"/>
    </xf>
    <xf numFmtId="166" fontId="21" fillId="0" borderId="12" xfId="70" applyNumberFormat="1" applyFont="1" applyBorder="1" applyAlignment="1">
      <alignment horizontal="right" vertical="center" wrapText="1" indent="1"/>
      <protection/>
    </xf>
    <xf numFmtId="166" fontId="21" fillId="0" borderId="36" xfId="70" applyNumberFormat="1" applyFont="1" applyBorder="1" applyAlignment="1" applyProtection="1">
      <alignment horizontal="right" vertical="center" wrapText="1" indent="1"/>
      <protection locked="0"/>
    </xf>
    <xf numFmtId="166" fontId="14" fillId="0" borderId="34" xfId="70" applyNumberFormat="1" applyFont="1" applyBorder="1" applyAlignment="1">
      <alignment horizontal="right" vertical="center" wrapText="1" indent="1"/>
      <protection/>
    </xf>
    <xf numFmtId="166" fontId="16" fillId="0" borderId="35" xfId="70" applyNumberFormat="1" applyFont="1" applyBorder="1" applyAlignment="1" applyProtection="1">
      <alignment horizontal="right" vertical="center" wrapText="1" indent="1"/>
      <protection locked="0"/>
    </xf>
    <xf numFmtId="166" fontId="16" fillId="0" borderId="37" xfId="70" applyNumberFormat="1" applyFont="1" applyBorder="1" applyAlignment="1" applyProtection="1">
      <alignment horizontal="right" vertical="center" wrapText="1" indent="1"/>
      <protection locked="0"/>
    </xf>
    <xf numFmtId="166" fontId="16" fillId="0" borderId="36" xfId="70" applyNumberFormat="1" applyFont="1" applyBorder="1" applyAlignment="1" applyProtection="1">
      <alignment horizontal="right" vertical="center" wrapText="1" indent="1"/>
      <protection locked="0"/>
    </xf>
    <xf numFmtId="166" fontId="14" fillId="0" borderId="34" xfId="70" applyNumberFormat="1" applyFont="1" applyBorder="1" applyAlignment="1" applyProtection="1">
      <alignment horizontal="right" vertical="center" wrapText="1" indent="1"/>
      <protection locked="0"/>
    </xf>
    <xf numFmtId="0" fontId="26" fillId="0" borderId="0" xfId="72">
      <alignment/>
      <protection/>
    </xf>
    <xf numFmtId="0" fontId="50" fillId="10" borderId="11" xfId="0" applyFont="1" applyFill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left" vertical="top" wrapText="1"/>
    </xf>
    <xf numFmtId="3" fontId="50" fillId="0" borderId="11" xfId="0" applyNumberFormat="1" applyFont="1" applyBorder="1" applyAlignment="1">
      <alignment horizontal="right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left" vertical="top" wrapText="1"/>
    </xf>
    <xf numFmtId="3" fontId="51" fillId="0" borderId="11" xfId="0" applyNumberFormat="1" applyFont="1" applyBorder="1" applyAlignment="1">
      <alignment horizontal="right" vertical="top" wrapText="1"/>
    </xf>
    <xf numFmtId="0" fontId="0" fillId="0" borderId="0" xfId="71" applyAlignment="1">
      <alignment vertical="center"/>
      <protection/>
    </xf>
    <xf numFmtId="0" fontId="50" fillId="0" borderId="45" xfId="0" applyFont="1" applyBorder="1" applyAlignment="1">
      <alignment horizontal="left" vertical="top" wrapText="1"/>
    </xf>
    <xf numFmtId="3" fontId="44" fillId="0" borderId="11" xfId="0" applyNumberFormat="1" applyFont="1" applyBorder="1" applyAlignment="1">
      <alignment horizontal="right" vertical="top" wrapText="1"/>
    </xf>
    <xf numFmtId="0" fontId="51" fillId="0" borderId="45" xfId="0" applyFont="1" applyBorder="1" applyAlignment="1">
      <alignment horizontal="left" vertical="top" wrapText="1"/>
    </xf>
    <xf numFmtId="3" fontId="52" fillId="0" borderId="11" xfId="0" applyNumberFormat="1" applyFont="1" applyBorder="1" applyAlignment="1">
      <alignment horizontal="right" vertical="top" wrapText="1"/>
    </xf>
    <xf numFmtId="0" fontId="26" fillId="0" borderId="0" xfId="72" applyProtection="1">
      <alignment/>
      <protection locked="0"/>
    </xf>
    <xf numFmtId="0" fontId="28" fillId="0" borderId="0" xfId="72" applyFont="1" applyProtection="1">
      <alignment/>
      <protection locked="0"/>
    </xf>
    <xf numFmtId="0" fontId="28" fillId="0" borderId="0" xfId="72" applyFont="1">
      <alignment/>
      <protection/>
    </xf>
    <xf numFmtId="0" fontId="26" fillId="0" borderId="0" xfId="72" applyAlignment="1">
      <alignment horizontal="center"/>
      <protection/>
    </xf>
    <xf numFmtId="0" fontId="40" fillId="0" borderId="0" xfId="62" applyFont="1" applyAlignment="1">
      <alignment horizontal="center" textRotation="180"/>
      <protection/>
    </xf>
    <xf numFmtId="166" fontId="0" fillId="0" borderId="0" xfId="0" applyNumberFormat="1" applyAlignment="1">
      <alignment vertical="center" wrapText="1"/>
    </xf>
    <xf numFmtId="0" fontId="7" fillId="0" borderId="78" xfId="0" applyFont="1" applyFill="1" applyBorder="1" applyAlignment="1" applyProtection="1">
      <alignment horizontal="center" vertical="center" wrapText="1"/>
      <protection locked="0"/>
    </xf>
    <xf numFmtId="1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166" fontId="7" fillId="0" borderId="23" xfId="0" applyNumberFormat="1" applyFont="1" applyBorder="1" applyAlignment="1" applyProtection="1">
      <alignment horizontal="center" vertical="center" wrapText="1"/>
      <protection locked="0"/>
    </xf>
    <xf numFmtId="0" fontId="16" fillId="35" borderId="12" xfId="70" applyFont="1" applyFill="1" applyBorder="1" applyAlignment="1">
      <alignment horizontal="left" vertical="center" wrapText="1" indent="1"/>
      <protection/>
    </xf>
    <xf numFmtId="166" fontId="16" fillId="35" borderId="80" xfId="0" applyNumberFormat="1" applyFont="1" applyFill="1" applyBorder="1" applyAlignment="1" applyProtection="1">
      <alignment horizontal="right" vertical="center"/>
      <protection locked="0"/>
    </xf>
    <xf numFmtId="166" fontId="16" fillId="35" borderId="12" xfId="0" applyNumberFormat="1" applyFont="1" applyFill="1" applyBorder="1" applyAlignment="1" applyProtection="1">
      <alignment horizontal="right" vertical="center"/>
      <protection locked="0"/>
    </xf>
    <xf numFmtId="0" fontId="27" fillId="37" borderId="11" xfId="70" applyFont="1" applyFill="1" applyBorder="1" applyAlignment="1">
      <alignment horizontal="left" vertical="center" wrapText="1" indent="1"/>
      <protection/>
    </xf>
    <xf numFmtId="3" fontId="14" fillId="37" borderId="11" xfId="0" applyNumberFormat="1" applyFont="1" applyFill="1" applyBorder="1" applyAlignment="1" applyProtection="1">
      <alignment horizontal="right" vertical="center" indent="1"/>
      <protection locked="0"/>
    </xf>
    <xf numFmtId="3" fontId="16" fillId="0" borderId="12" xfId="0" applyNumberFormat="1" applyFont="1" applyBorder="1" applyAlignment="1">
      <alignment horizontal="right" indent="1"/>
    </xf>
    <xf numFmtId="3" fontId="16" fillId="0" borderId="80" xfId="0" applyNumberFormat="1" applyFont="1" applyBorder="1" applyAlignment="1">
      <alignment horizontal="right" indent="1"/>
    </xf>
    <xf numFmtId="0" fontId="27" fillId="37" borderId="11" xfId="70" applyFont="1" applyFill="1" applyBorder="1" applyAlignment="1">
      <alignment horizontal="left" indent="1"/>
      <protection/>
    </xf>
    <xf numFmtId="0" fontId="16" fillId="35" borderId="15" xfId="70" applyFont="1" applyFill="1" applyBorder="1" applyAlignment="1">
      <alignment horizontal="left" vertical="center" wrapText="1" indent="1"/>
      <protection/>
    </xf>
    <xf numFmtId="3" fontId="16" fillId="35" borderId="15" xfId="0" applyNumberFormat="1" applyFont="1" applyFill="1" applyBorder="1" applyAlignment="1" applyProtection="1">
      <alignment horizontal="right" vertical="center" indent="1"/>
      <protection locked="0"/>
    </xf>
    <xf numFmtId="3" fontId="37" fillId="37" borderId="11" xfId="0" applyNumberFormat="1" applyFont="1" applyFill="1" applyBorder="1" applyAlignment="1" applyProtection="1">
      <alignment horizontal="right" vertical="center" indent="1"/>
      <protection locked="0"/>
    </xf>
    <xf numFmtId="0" fontId="50" fillId="37" borderId="11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center"/>
    </xf>
    <xf numFmtId="3" fontId="45" fillId="0" borderId="27" xfId="0" applyNumberFormat="1" applyFont="1" applyBorder="1" applyAlignment="1">
      <alignment horizontal="right" vertical="top" wrapText="1"/>
    </xf>
    <xf numFmtId="3" fontId="46" fillId="0" borderId="27" xfId="0" applyNumberFormat="1" applyFont="1" applyBorder="1" applyAlignment="1">
      <alignment horizontal="right" vertical="top" wrapText="1"/>
    </xf>
    <xf numFmtId="0" fontId="46" fillId="0" borderId="30" xfId="0" applyFont="1" applyBorder="1" applyAlignment="1">
      <alignment horizontal="left" vertical="top" wrapText="1"/>
    </xf>
    <xf numFmtId="3" fontId="46" fillId="0" borderId="39" xfId="0" applyNumberFormat="1" applyFont="1" applyBorder="1" applyAlignment="1">
      <alignment horizontal="right" vertical="top" wrapText="1"/>
    </xf>
    <xf numFmtId="0" fontId="53" fillId="0" borderId="11" xfId="0" applyFont="1" applyBorder="1" applyAlignment="1">
      <alignment horizontal="left" vertical="top" wrapText="1" indent="3"/>
    </xf>
    <xf numFmtId="0" fontId="46" fillId="0" borderId="11" xfId="0" applyFont="1" applyBorder="1" applyAlignment="1">
      <alignment horizontal="left" vertical="top" wrapText="1" indent="1"/>
    </xf>
    <xf numFmtId="0" fontId="12" fillId="0" borderId="0" xfId="72" applyFont="1" applyAlignment="1">
      <alignment horizontal="center" wrapText="1"/>
      <protection/>
    </xf>
    <xf numFmtId="0" fontId="12" fillId="0" borderId="0" xfId="72" applyFont="1" applyAlignment="1">
      <alignment horizontal="center"/>
      <protection/>
    </xf>
    <xf numFmtId="0" fontId="45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7" fillId="37" borderId="11" xfId="0" applyFont="1" applyFill="1" applyBorder="1" applyAlignment="1">
      <alignment horizontal="center" vertical="top" wrapText="1"/>
    </xf>
    <xf numFmtId="0" fontId="38" fillId="38" borderId="11" xfId="0" applyFont="1" applyFill="1" applyBorder="1" applyAlignment="1">
      <alignment horizontal="left" vertical="top" wrapText="1"/>
    </xf>
    <xf numFmtId="3" fontId="48" fillId="38" borderId="11" xfId="0" applyNumberFormat="1" applyFont="1" applyFill="1" applyBorder="1" applyAlignment="1">
      <alignment horizontal="right" vertical="top" wrapText="1"/>
    </xf>
    <xf numFmtId="0" fontId="48" fillId="38" borderId="15" xfId="0" applyFont="1" applyFill="1" applyBorder="1" applyAlignment="1">
      <alignment horizontal="left" vertical="top" wrapText="1"/>
    </xf>
    <xf numFmtId="3" fontId="48" fillId="38" borderId="15" xfId="0" applyNumberFormat="1" applyFont="1" applyFill="1" applyBorder="1" applyAlignment="1">
      <alignment horizontal="right" vertical="top" wrapText="1"/>
    </xf>
    <xf numFmtId="0" fontId="48" fillId="38" borderId="11" xfId="0" applyFont="1" applyFill="1" applyBorder="1" applyAlignment="1">
      <alignment horizontal="right" vertical="top" wrapText="1"/>
    </xf>
    <xf numFmtId="3" fontId="107" fillId="38" borderId="11" xfId="0" applyNumberFormat="1" applyFont="1" applyFill="1" applyBorder="1" applyAlignment="1">
      <alignment/>
    </xf>
    <xf numFmtId="166" fontId="16" fillId="0" borderId="10" xfId="70" applyNumberFormat="1" applyFont="1" applyFill="1" applyBorder="1" applyAlignment="1" applyProtection="1">
      <alignment horizontal="right" vertical="center" wrapText="1" indent="1"/>
      <protection/>
    </xf>
    <xf numFmtId="166" fontId="16" fillId="35" borderId="15" xfId="7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2" xfId="0" applyFont="1" applyBorder="1" applyAlignment="1" applyProtection="1">
      <alignment horizontal="left" vertical="top" wrapText="1" indent="1"/>
      <protection/>
    </xf>
    <xf numFmtId="49" fontId="16" fillId="0" borderId="18" xfId="70" applyNumberFormat="1" applyFont="1" applyFill="1" applyBorder="1" applyAlignment="1" applyProtection="1">
      <alignment horizontal="left" vertical="top" wrapText="1" indent="1"/>
      <protection/>
    </xf>
    <xf numFmtId="49" fontId="16" fillId="0" borderId="17" xfId="70" applyNumberFormat="1" applyFont="1" applyFill="1" applyBorder="1" applyAlignment="1" applyProtection="1">
      <alignment horizontal="left" vertical="top" wrapText="1" indent="1"/>
      <protection/>
    </xf>
    <xf numFmtId="49" fontId="16" fillId="0" borderId="19" xfId="70" applyNumberFormat="1" applyFont="1" applyFill="1" applyBorder="1" applyAlignment="1" applyProtection="1">
      <alignment horizontal="left" vertical="top" wrapText="1" indent="1"/>
      <protection/>
    </xf>
    <xf numFmtId="0" fontId="20" fillId="0" borderId="22" xfId="0" applyFont="1" applyBorder="1" applyAlignment="1" applyProtection="1">
      <alignment horizontal="left" vertical="center" wrapText="1" indent="1"/>
      <protection/>
    </xf>
    <xf numFmtId="0" fontId="19" fillId="0" borderId="18" xfId="0" applyFont="1" applyBorder="1" applyAlignment="1" applyProtection="1">
      <alignment horizontal="left" wrapText="1" indent="1"/>
      <protection/>
    </xf>
    <xf numFmtId="0" fontId="19" fillId="0" borderId="17" xfId="0" applyFont="1" applyBorder="1" applyAlignment="1" applyProtection="1">
      <alignment horizontal="left" wrapText="1" indent="1"/>
      <protection/>
    </xf>
    <xf numFmtId="0" fontId="19" fillId="0" borderId="19" xfId="0" applyFont="1" applyBorder="1" applyAlignment="1" applyProtection="1">
      <alignment horizontal="left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4"/>
      <protection locked="0"/>
    </xf>
    <xf numFmtId="0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35" xfId="0" applyNumberFormat="1" applyFont="1" applyFill="1" applyBorder="1" applyAlignment="1" applyProtection="1">
      <alignment vertical="center" wrapText="1"/>
      <protection/>
    </xf>
    <xf numFmtId="166" fontId="14" fillId="0" borderId="14" xfId="0" applyNumberFormat="1" applyFont="1" applyFill="1" applyBorder="1" applyAlignment="1" applyProtection="1">
      <alignment vertical="center" wrapText="1"/>
      <protection/>
    </xf>
    <xf numFmtId="166" fontId="14" fillId="0" borderId="27" xfId="0" applyNumberFormat="1" applyFont="1" applyFill="1" applyBorder="1" applyAlignment="1" applyProtection="1">
      <alignment vertical="center" wrapText="1"/>
      <protection/>
    </xf>
    <xf numFmtId="166" fontId="0" fillId="0" borderId="0" xfId="70" applyNumberFormat="1" applyFont="1" applyFill="1" applyProtection="1">
      <alignment/>
      <protection/>
    </xf>
    <xf numFmtId="166" fontId="2" fillId="0" borderId="0" xfId="70" applyNumberFormat="1" applyFill="1" applyProtection="1">
      <alignment/>
      <protection/>
    </xf>
    <xf numFmtId="3" fontId="0" fillId="0" borderId="0" xfId="0" applyNumberFormat="1" applyFill="1" applyAlignment="1">
      <alignment/>
    </xf>
    <xf numFmtId="166" fontId="7" fillId="35" borderId="84" xfId="0" applyNumberFormat="1" applyFont="1" applyFill="1" applyBorder="1" applyAlignment="1" applyProtection="1">
      <alignment horizontal="center" vertical="center"/>
      <protection/>
    </xf>
    <xf numFmtId="3" fontId="45" fillId="0" borderId="11" xfId="69" applyNumberFormat="1" applyFont="1" applyBorder="1" applyAlignment="1">
      <alignment horizontal="right" vertical="top" wrapText="1"/>
      <protection/>
    </xf>
    <xf numFmtId="0" fontId="9" fillId="0" borderId="0" xfId="70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6" fillId="0" borderId="0" xfId="70" applyFont="1" applyFill="1" applyAlignment="1" applyProtection="1">
      <alignment horizontal="center"/>
      <protection locked="0"/>
    </xf>
    <xf numFmtId="0" fontId="6" fillId="0" borderId="0" xfId="70" applyFont="1" applyFill="1" applyAlignment="1" applyProtection="1">
      <alignment horizontal="center" vertical="center"/>
      <protection locked="0"/>
    </xf>
    <xf numFmtId="166" fontId="6" fillId="0" borderId="0" xfId="70" applyNumberFormat="1" applyFont="1" applyFill="1" applyBorder="1" applyAlignment="1" applyProtection="1">
      <alignment horizontal="center" vertical="center"/>
      <protection locked="0"/>
    </xf>
    <xf numFmtId="166" fontId="15" fillId="0" borderId="44" xfId="7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70" applyFont="1" applyFill="1" applyAlignment="1" applyProtection="1">
      <alignment horizontal="center"/>
      <protection/>
    </xf>
    <xf numFmtId="166" fontId="15" fillId="0" borderId="44" xfId="70" applyNumberFormat="1" applyFont="1" applyFill="1" applyBorder="1" applyAlignment="1" applyProtection="1">
      <alignment horizontal="left" vertical="center"/>
      <protection/>
    </xf>
    <xf numFmtId="0" fontId="7" fillId="0" borderId="24" xfId="70" applyFont="1" applyFill="1" applyBorder="1" applyAlignment="1" applyProtection="1">
      <alignment horizontal="center" vertical="center" wrapText="1"/>
      <protection/>
    </xf>
    <xf numFmtId="0" fontId="7" fillId="0" borderId="43" xfId="70" applyFont="1" applyFill="1" applyBorder="1" applyAlignment="1" applyProtection="1">
      <alignment horizontal="center" vertical="center" wrapText="1"/>
      <protection/>
    </xf>
    <xf numFmtId="0" fontId="7" fillId="0" borderId="25" xfId="70" applyFont="1" applyFill="1" applyBorder="1" applyAlignment="1" applyProtection="1">
      <alignment horizontal="center" vertical="center" wrapText="1"/>
      <protection/>
    </xf>
    <xf numFmtId="0" fontId="7" fillId="0" borderId="32" xfId="70" applyFont="1" applyFill="1" applyBorder="1" applyAlignment="1" applyProtection="1">
      <alignment horizontal="center" vertical="center" wrapText="1"/>
      <protection/>
    </xf>
    <xf numFmtId="0" fontId="7" fillId="0" borderId="81" xfId="70" applyFont="1" applyFill="1" applyBorder="1" applyAlignment="1" applyProtection="1">
      <alignment horizontal="center" vertical="center" wrapText="1"/>
      <protection/>
    </xf>
    <xf numFmtId="0" fontId="7" fillId="0" borderId="13" xfId="70" applyFont="1" applyFill="1" applyBorder="1" applyAlignment="1" applyProtection="1">
      <alignment horizontal="center" vertical="center" wrapText="1"/>
      <protection/>
    </xf>
    <xf numFmtId="0" fontId="7" fillId="0" borderId="49" xfId="70" applyFont="1" applyFill="1" applyBorder="1" applyAlignment="1" applyProtection="1">
      <alignment horizontal="center" vertical="center" wrapText="1"/>
      <protection/>
    </xf>
    <xf numFmtId="166" fontId="6" fillId="0" borderId="0" xfId="70" applyNumberFormat="1" applyFont="1" applyFill="1" applyBorder="1" applyAlignment="1" applyProtection="1">
      <alignment horizontal="center" vertical="center"/>
      <protection/>
    </xf>
    <xf numFmtId="166" fontId="15" fillId="0" borderId="44" xfId="70" applyNumberFormat="1" applyFont="1" applyFill="1" applyBorder="1" applyAlignment="1" applyProtection="1">
      <alignment horizontal="left"/>
      <protection/>
    </xf>
    <xf numFmtId="0" fontId="6" fillId="0" borderId="0" xfId="70" applyFont="1" applyAlignment="1" applyProtection="1">
      <alignment horizontal="center"/>
      <protection locked="0"/>
    </xf>
    <xf numFmtId="0" fontId="6" fillId="0" borderId="0" xfId="7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9" fillId="0" borderId="0" xfId="70" applyFont="1" applyAlignment="1" applyProtection="1">
      <alignment horizontal="right"/>
      <protection locked="0"/>
    </xf>
    <xf numFmtId="166" fontId="9" fillId="0" borderId="0" xfId="0" applyNumberFormat="1" applyFont="1" applyAlignment="1" applyProtection="1">
      <alignment horizontal="center" textRotation="180" wrapText="1"/>
      <protection locked="0"/>
    </xf>
    <xf numFmtId="166" fontId="7" fillId="0" borderId="75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70" xfId="0" applyNumberFormat="1" applyFont="1" applyFill="1" applyBorder="1" applyAlignment="1" applyProtection="1">
      <alignment horizontal="center" vertical="center" wrapText="1"/>
      <protection locked="0"/>
    </xf>
    <xf numFmtId="166" fontId="108" fillId="0" borderId="60" xfId="0" applyNumberFormat="1" applyFont="1" applyFill="1" applyBorder="1" applyAlignment="1" applyProtection="1">
      <alignment horizontal="center" vertical="center" wrapText="1"/>
      <protection/>
    </xf>
    <xf numFmtId="166" fontId="9" fillId="0" borderId="0" xfId="0" applyNumberFormat="1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166" fontId="6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62" applyFont="1" applyAlignment="1">
      <alignment horizontal="center" textRotation="180"/>
      <protection/>
    </xf>
    <xf numFmtId="166" fontId="14" fillId="0" borderId="40" xfId="62" applyNumberFormat="1" applyFont="1" applyBorder="1" applyAlignment="1" applyProtection="1">
      <alignment horizontal="center" vertical="center" wrapText="1"/>
      <protection/>
    </xf>
    <xf numFmtId="166" fontId="14" fillId="0" borderId="61" xfId="62" applyNumberFormat="1" applyFont="1" applyBorder="1" applyAlignment="1" applyProtection="1">
      <alignment horizontal="center" vertical="center" wrapText="1"/>
      <protection/>
    </xf>
    <xf numFmtId="0" fontId="0" fillId="0" borderId="34" xfId="62" applyBorder="1" applyAlignment="1" applyProtection="1">
      <alignment horizontal="center" vertical="center"/>
      <protection/>
    </xf>
    <xf numFmtId="0" fontId="0" fillId="0" borderId="61" xfId="62" applyBorder="1" applyAlignment="1" applyProtection="1">
      <alignment horizontal="center" vertical="center"/>
      <protection/>
    </xf>
    <xf numFmtId="175" fontId="27" fillId="0" borderId="60" xfId="62" applyNumberFormat="1" applyFont="1" applyBorder="1" applyAlignment="1" applyProtection="1">
      <alignment horizontal="left" vertical="center" wrapText="1"/>
      <protection locked="0"/>
    </xf>
    <xf numFmtId="166" fontId="4" fillId="0" borderId="0" xfId="62" applyNumberFormat="1" applyFont="1" applyAlignment="1" applyProtection="1">
      <alignment horizontal="left" vertical="center" wrapText="1"/>
      <protection locked="0"/>
    </xf>
    <xf numFmtId="166" fontId="0" fillId="0" borderId="0" xfId="62" applyNumberFormat="1" applyAlignment="1" applyProtection="1">
      <alignment horizontal="left" vertical="center" wrapText="1"/>
      <protection locked="0"/>
    </xf>
    <xf numFmtId="166" fontId="5" fillId="0" borderId="44" xfId="62" applyNumberFormat="1" applyFont="1" applyBorder="1" applyAlignment="1" applyProtection="1">
      <alignment horizontal="right" vertical="center"/>
      <protection locked="0"/>
    </xf>
    <xf numFmtId="166" fontId="7" fillId="0" borderId="85" xfId="62" applyNumberFormat="1" applyFont="1" applyBorder="1" applyAlignment="1">
      <alignment horizontal="center" vertical="center"/>
      <protection/>
    </xf>
    <xf numFmtId="166" fontId="7" fillId="0" borderId="47" xfId="62" applyNumberFormat="1" applyFont="1" applyBorder="1" applyAlignment="1">
      <alignment horizontal="center" vertical="center"/>
      <protection/>
    </xf>
    <xf numFmtId="166" fontId="7" fillId="0" borderId="69" xfId="62" applyNumberFormat="1" applyFont="1" applyBorder="1" applyAlignment="1">
      <alignment horizontal="center" vertical="center"/>
      <protection/>
    </xf>
    <xf numFmtId="166" fontId="7" fillId="0" borderId="85" xfId="62" applyNumberFormat="1" applyFont="1" applyBorder="1" applyAlignment="1">
      <alignment horizontal="center" vertical="center" wrapText="1"/>
      <protection/>
    </xf>
    <xf numFmtId="166" fontId="7" fillId="0" borderId="60" xfId="62" applyNumberFormat="1" applyFont="1" applyBorder="1" applyAlignment="1">
      <alignment horizontal="center" vertical="center" wrapText="1"/>
      <protection/>
    </xf>
    <xf numFmtId="0" fontId="0" fillId="0" borderId="60" xfId="62" applyBorder="1" applyAlignment="1">
      <alignment horizontal="center" vertical="center" wrapText="1"/>
      <protection/>
    </xf>
    <xf numFmtId="0" fontId="0" fillId="0" borderId="52" xfId="62" applyBorder="1" applyAlignment="1">
      <alignment horizontal="center" vertical="center" wrapText="1"/>
      <protection/>
    </xf>
    <xf numFmtId="166" fontId="3" fillId="0" borderId="75" xfId="62" applyNumberFormat="1" applyFont="1" applyBorder="1" applyAlignment="1">
      <alignment horizontal="center" vertical="center" wrapText="1"/>
      <protection/>
    </xf>
    <xf numFmtId="166" fontId="3" fillId="0" borderId="42" xfId="62" applyNumberFormat="1" applyFont="1" applyBorder="1" applyAlignment="1">
      <alignment horizontal="center" vertical="center"/>
      <protection/>
    </xf>
    <xf numFmtId="0" fontId="109" fillId="0" borderId="70" xfId="0" applyFont="1" applyBorder="1" applyAlignment="1">
      <alignment horizontal="center" vertical="center"/>
    </xf>
    <xf numFmtId="166" fontId="7" fillId="0" borderId="40" xfId="62" applyNumberFormat="1" applyFont="1" applyBorder="1" applyAlignment="1">
      <alignment horizontal="center" vertical="center" wrapText="1"/>
      <protection/>
    </xf>
    <xf numFmtId="0" fontId="0" fillId="0" borderId="61" xfId="62" applyBorder="1" applyAlignment="1">
      <alignment horizontal="center" vertical="center" wrapText="1"/>
      <protection/>
    </xf>
    <xf numFmtId="0" fontId="0" fillId="0" borderId="34" xfId="62" applyBorder="1" applyAlignment="1">
      <alignment horizontal="center" vertical="center" wrapText="1"/>
      <protection/>
    </xf>
    <xf numFmtId="166" fontId="7" fillId="0" borderId="75" xfId="62" applyNumberFormat="1" applyFont="1" applyBorder="1" applyAlignment="1">
      <alignment horizontal="center" vertical="center" wrapText="1"/>
      <protection/>
    </xf>
    <xf numFmtId="0" fontId="110" fillId="0" borderId="70" xfId="0" applyFont="1" applyBorder="1" applyAlignment="1">
      <alignment horizontal="center" vertical="center" wrapText="1"/>
    </xf>
    <xf numFmtId="166" fontId="0" fillId="0" borderId="0" xfId="62" applyNumberFormat="1" applyFont="1" applyAlignment="1" applyProtection="1">
      <alignment horizontal="left" vertical="center" wrapText="1"/>
      <protection locked="0"/>
    </xf>
    <xf numFmtId="166" fontId="3" fillId="0" borderId="40" xfId="62" applyNumberFormat="1" applyFont="1" applyBorder="1" applyAlignment="1" applyProtection="1">
      <alignment horizontal="left" vertical="center" wrapText="1"/>
      <protection/>
    </xf>
    <xf numFmtId="166" fontId="3" fillId="0" borderId="61" xfId="62" applyNumberFormat="1" applyFont="1" applyBorder="1" applyAlignment="1" applyProtection="1">
      <alignment horizontal="left" vertical="center" wrapText="1"/>
      <protection/>
    </xf>
    <xf numFmtId="166" fontId="3" fillId="0" borderId="34" xfId="62" applyNumberFormat="1" applyFont="1" applyBorder="1" applyAlignment="1" applyProtection="1">
      <alignment horizontal="left" vertical="center" wrapText="1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 applyProtection="1">
      <alignment horizontal="center" vertical="center"/>
      <protection locked="0"/>
    </xf>
    <xf numFmtId="0" fontId="9" fillId="0" borderId="0" xfId="62" applyFont="1" applyAlignment="1">
      <alignment horizontal="right" vertical="center"/>
      <protection/>
    </xf>
    <xf numFmtId="175" fontId="6" fillId="0" borderId="0" xfId="62" applyNumberFormat="1" applyFont="1" applyAlignment="1" applyProtection="1">
      <alignment horizontal="center" vertical="center" wrapText="1"/>
      <protection locked="0"/>
    </xf>
    <xf numFmtId="166" fontId="5" fillId="0" borderId="44" xfId="62" applyNumberFormat="1" applyFont="1" applyBorder="1" applyAlignment="1">
      <alignment horizontal="right" vertical="center"/>
      <protection/>
    </xf>
    <xf numFmtId="166" fontId="3" fillId="0" borderId="40" xfId="62" applyNumberFormat="1" applyFont="1" applyBorder="1" applyAlignment="1">
      <alignment horizontal="center" vertical="center" wrapText="1"/>
      <protection/>
    </xf>
    <xf numFmtId="166" fontId="3" fillId="0" borderId="61" xfId="62" applyNumberFormat="1" applyFont="1" applyBorder="1" applyAlignment="1">
      <alignment horizontal="center" vertical="center" wrapText="1"/>
      <protection/>
    </xf>
    <xf numFmtId="166" fontId="3" fillId="0" borderId="34" xfId="62" applyNumberFormat="1" applyFont="1" applyBorder="1" applyAlignment="1">
      <alignment horizontal="center" vertical="center" wrapText="1"/>
      <protection/>
    </xf>
    <xf numFmtId="166" fontId="0" fillId="0" borderId="71" xfId="62" applyNumberFormat="1" applyBorder="1" applyAlignment="1" applyProtection="1">
      <alignment horizontal="left" vertical="center" wrapText="1"/>
      <protection/>
    </xf>
    <xf numFmtId="166" fontId="0" fillId="0" borderId="64" xfId="62" applyNumberFormat="1" applyBorder="1" applyAlignment="1" applyProtection="1">
      <alignment horizontal="left" vertical="center" wrapText="1"/>
      <protection/>
    </xf>
    <xf numFmtId="166" fontId="0" fillId="0" borderId="53" xfId="62" applyNumberFormat="1" applyBorder="1" applyAlignment="1" applyProtection="1">
      <alignment horizontal="left" vertical="center" wrapText="1"/>
      <protection/>
    </xf>
    <xf numFmtId="166" fontId="0" fillId="0" borderId="86" xfId="62" applyNumberFormat="1" applyBorder="1" applyAlignment="1" applyProtection="1">
      <alignment horizontal="left" vertical="center" wrapText="1"/>
      <protection/>
    </xf>
    <xf numFmtId="166" fontId="0" fillId="0" borderId="83" xfId="62" applyNumberFormat="1" applyBorder="1" applyAlignment="1" applyProtection="1">
      <alignment horizontal="left" vertical="center" wrapText="1"/>
      <protection/>
    </xf>
    <xf numFmtId="166" fontId="0" fillId="0" borderId="54" xfId="62" applyNumberFormat="1" applyBorder="1" applyAlignment="1" applyProtection="1">
      <alignment horizontal="left" vertical="center" wrapText="1"/>
      <protection/>
    </xf>
    <xf numFmtId="0" fontId="25" fillId="0" borderId="44" xfId="0" applyFont="1" applyBorder="1" applyAlignment="1" applyProtection="1">
      <alignment horizontal="right" vertical="top"/>
      <protection locked="0"/>
    </xf>
    <xf numFmtId="0" fontId="1" fillId="0" borderId="44" xfId="0" applyFont="1" applyBorder="1" applyAlignment="1" applyProtection="1">
      <alignment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61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left" vertical="center" wrapText="1" indent="1"/>
      <protection/>
    </xf>
    <xf numFmtId="0" fontId="7" fillId="0" borderId="33" xfId="0" applyFont="1" applyFill="1" applyBorder="1" applyAlignment="1" applyProtection="1">
      <alignment horizontal="left" vertical="center" wrapText="1" indent="1"/>
      <protection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60" xfId="0" applyFont="1" applyBorder="1" applyAlignment="1">
      <alignment/>
    </xf>
    <xf numFmtId="0" fontId="9" fillId="0" borderId="0" xfId="0" applyFont="1" applyAlignment="1">
      <alignment horizontal="center" textRotation="180"/>
    </xf>
    <xf numFmtId="0" fontId="7" fillId="0" borderId="20" xfId="70" applyFont="1" applyFill="1" applyBorder="1" applyAlignment="1" applyProtection="1">
      <alignment horizontal="center" vertical="center" wrapText="1"/>
      <protection/>
    </xf>
    <xf numFmtId="0" fontId="7" fillId="0" borderId="21" xfId="70" applyFont="1" applyFill="1" applyBorder="1" applyAlignment="1" applyProtection="1">
      <alignment horizontal="center" vertical="center" wrapText="1"/>
      <protection/>
    </xf>
    <xf numFmtId="0" fontId="7" fillId="0" borderId="30" xfId="70" applyFont="1" applyFill="1" applyBorder="1" applyAlignment="1" applyProtection="1">
      <alignment horizontal="center" vertical="center" wrapText="1"/>
      <protection/>
    </xf>
    <xf numFmtId="166" fontId="7" fillId="0" borderId="13" xfId="70" applyNumberFormat="1" applyFont="1" applyFill="1" applyBorder="1" applyAlignment="1" applyProtection="1">
      <alignment horizontal="center" vertical="center"/>
      <protection/>
    </xf>
    <xf numFmtId="166" fontId="7" fillId="0" borderId="49" xfId="70" applyNumberFormat="1" applyFont="1" applyFill="1" applyBorder="1" applyAlignment="1" applyProtection="1">
      <alignment horizontal="center" vertical="center"/>
      <protection/>
    </xf>
    <xf numFmtId="0" fontId="7" fillId="0" borderId="20" xfId="70" applyFont="1" applyFill="1" applyBorder="1" applyAlignment="1" applyProtection="1">
      <alignment horizontal="center" vertical="center" wrapText="1"/>
      <protection locked="0"/>
    </xf>
    <xf numFmtId="0" fontId="7" fillId="0" borderId="21" xfId="70" applyFont="1" applyFill="1" applyBorder="1" applyAlignment="1" applyProtection="1">
      <alignment horizontal="center" vertical="center" wrapText="1"/>
      <protection locked="0"/>
    </xf>
    <xf numFmtId="0" fontId="7" fillId="0" borderId="13" xfId="70" applyFont="1" applyFill="1" applyBorder="1" applyAlignment="1" applyProtection="1">
      <alignment horizontal="center" vertical="center" wrapText="1"/>
      <protection locked="0"/>
    </xf>
    <xf numFmtId="0" fontId="7" fillId="0" borderId="30" xfId="70" applyFont="1" applyFill="1" applyBorder="1" applyAlignment="1" applyProtection="1">
      <alignment horizontal="center" vertical="center" wrapText="1"/>
      <protection locked="0"/>
    </xf>
    <xf numFmtId="0" fontId="7" fillId="0" borderId="25" xfId="70" applyFont="1" applyFill="1" applyBorder="1" applyAlignment="1" applyProtection="1">
      <alignment horizontal="center" vertical="center" wrapText="1"/>
      <protection locked="0"/>
    </xf>
    <xf numFmtId="0" fontId="7" fillId="0" borderId="32" xfId="70" applyFont="1" applyFill="1" applyBorder="1" applyAlignment="1" applyProtection="1">
      <alignment horizontal="center" vertical="center" wrapText="1"/>
      <protection locked="0"/>
    </xf>
    <xf numFmtId="166" fontId="7" fillId="0" borderId="13" xfId="70" applyNumberFormat="1" applyFont="1" applyFill="1" applyBorder="1" applyAlignment="1" applyProtection="1">
      <alignment horizontal="center" vertical="center"/>
      <protection locked="0"/>
    </xf>
    <xf numFmtId="166" fontId="7" fillId="0" borderId="49" xfId="70" applyNumberFormat="1" applyFont="1" applyFill="1" applyBorder="1" applyAlignment="1" applyProtection="1">
      <alignment horizontal="center" vertical="center"/>
      <protection locked="0"/>
    </xf>
    <xf numFmtId="166" fontId="14" fillId="0" borderId="40" xfId="0" applyNumberFormat="1" applyFont="1" applyFill="1" applyBorder="1" applyAlignment="1" applyProtection="1">
      <alignment horizontal="left" vertical="center" wrapText="1"/>
      <protection/>
    </xf>
    <xf numFmtId="166" fontId="14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 locked="0"/>
    </xf>
    <xf numFmtId="166" fontId="7" fillId="0" borderId="24" xfId="0" applyNumberFormat="1" applyFont="1" applyFill="1" applyBorder="1" applyAlignment="1" applyProtection="1">
      <alignment horizontal="center" vertical="center" wrapText="1"/>
      <protection/>
    </xf>
    <xf numFmtId="166" fontId="7" fillId="0" borderId="43" xfId="0" applyNumberFormat="1" applyFont="1" applyFill="1" applyBorder="1" applyAlignment="1" applyProtection="1">
      <alignment horizontal="center" vertical="center" wrapText="1"/>
      <protection/>
    </xf>
    <xf numFmtId="166" fontId="7" fillId="0" borderId="25" xfId="0" applyNumberFormat="1" applyFont="1" applyFill="1" applyBorder="1" applyAlignment="1" applyProtection="1">
      <alignment horizontal="center" vertical="center" wrapText="1"/>
      <protection/>
    </xf>
    <xf numFmtId="166" fontId="7" fillId="0" borderId="32" xfId="0" applyNumberFormat="1" applyFont="1" applyFill="1" applyBorder="1" applyAlignment="1" applyProtection="1">
      <alignment horizontal="center" vertical="center"/>
      <protection/>
    </xf>
    <xf numFmtId="166" fontId="7" fillId="0" borderId="32" xfId="0" applyNumberFormat="1" applyFont="1" applyFill="1" applyBorder="1" applyAlignment="1" applyProtection="1">
      <alignment horizontal="center" vertical="center" wrapText="1"/>
      <protection/>
    </xf>
    <xf numFmtId="166" fontId="7" fillId="0" borderId="75" xfId="0" applyNumberFormat="1" applyFont="1" applyFill="1" applyBorder="1" applyAlignment="1" applyProtection="1">
      <alignment horizontal="center" vertical="center" wrapText="1"/>
      <protection/>
    </xf>
    <xf numFmtId="166" fontId="7" fillId="0" borderId="70" xfId="0" applyNumberFormat="1" applyFont="1" applyFill="1" applyBorder="1" applyAlignment="1" applyProtection="1">
      <alignment horizontal="center" vertical="center" wrapText="1"/>
      <protection/>
    </xf>
    <xf numFmtId="166" fontId="9" fillId="0" borderId="0" xfId="0" applyNumberFormat="1" applyFont="1" applyAlignment="1" applyProtection="1">
      <alignment horizontal="center" textRotation="180" wrapText="1"/>
      <protection locked="0"/>
    </xf>
    <xf numFmtId="166" fontId="7" fillId="0" borderId="75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70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75" xfId="0" applyNumberFormat="1" applyFont="1" applyFill="1" applyBorder="1" applyAlignment="1" applyProtection="1">
      <alignment horizontal="center" vertical="center"/>
      <protection locked="0"/>
    </xf>
    <xf numFmtId="166" fontId="7" fillId="0" borderId="70" xfId="0" applyNumberFormat="1" applyFont="1" applyFill="1" applyBorder="1" applyAlignment="1" applyProtection="1">
      <alignment horizontal="center" vertical="center"/>
      <protection locked="0"/>
    </xf>
    <xf numFmtId="166" fontId="7" fillId="0" borderId="85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69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6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8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52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5" xfId="0" applyFont="1" applyFill="1" applyBorder="1" applyAlignment="1" applyProtection="1">
      <alignment horizontal="left" vertical="center" wrapText="1"/>
      <protection/>
    </xf>
    <xf numFmtId="0" fontId="7" fillId="0" borderId="60" xfId="0" applyFont="1" applyFill="1" applyBorder="1" applyAlignment="1" applyProtection="1">
      <alignment horizontal="left" vertical="center" wrapText="1"/>
      <protection/>
    </xf>
    <xf numFmtId="0" fontId="7" fillId="0" borderId="52" xfId="0" applyFont="1" applyFill="1" applyBorder="1" applyAlignment="1" applyProtection="1">
      <alignment horizontal="left" vertical="center" wrapText="1"/>
      <protection/>
    </xf>
    <xf numFmtId="0" fontId="14" fillId="0" borderId="40" xfId="0" applyFont="1" applyFill="1" applyBorder="1" applyAlignment="1" applyProtection="1">
      <alignment horizontal="left" vertical="center"/>
      <protection/>
    </xf>
    <xf numFmtId="0" fontId="14" fillId="0" borderId="33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166" fontId="9" fillId="0" borderId="0" xfId="0" applyNumberFormat="1" applyFont="1" applyFill="1" applyAlignment="1" applyProtection="1">
      <alignment horizontal="center" textRotation="180" wrapText="1"/>
      <protection locked="0"/>
    </xf>
    <xf numFmtId="0" fontId="5" fillId="0" borderId="44" xfId="0" applyFont="1" applyFill="1" applyBorder="1" applyAlignment="1" applyProtection="1">
      <alignment horizontal="right"/>
      <protection locked="0"/>
    </xf>
    <xf numFmtId="0" fontId="7" fillId="0" borderId="85" xfId="0" applyFont="1" applyFill="1" applyBorder="1" applyAlignment="1" applyProtection="1">
      <alignment horizontal="center" vertical="center" wrapText="1"/>
      <protection locked="0"/>
    </xf>
    <xf numFmtId="0" fontId="7" fillId="0" borderId="69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center"/>
      <protection locked="0"/>
    </xf>
    <xf numFmtId="0" fontId="7" fillId="0" borderId="61" xfId="0" applyFont="1" applyFill="1" applyBorder="1" applyAlignment="1" applyProtection="1">
      <alignment horizontal="center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 locked="0"/>
    </xf>
    <xf numFmtId="0" fontId="7" fillId="0" borderId="85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16" fillId="0" borderId="60" xfId="0" applyFont="1" applyFill="1" applyBorder="1" applyAlignment="1">
      <alignment horizontal="justify" vertical="center" wrapText="1"/>
    </xf>
    <xf numFmtId="0" fontId="9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4" fillId="0" borderId="69" xfId="0" applyFont="1" applyBorder="1" applyAlignment="1">
      <alignment horizontal="left" vertical="center" indent="2"/>
    </xf>
    <xf numFmtId="0" fontId="14" fillId="0" borderId="33" xfId="0" applyFont="1" applyBorder="1" applyAlignment="1">
      <alignment horizontal="left" vertical="center" indent="2"/>
    </xf>
    <xf numFmtId="0" fontId="49" fillId="10" borderId="11" xfId="0" applyFont="1" applyFill="1" applyBorder="1" applyAlignment="1">
      <alignment horizontal="center" vertical="top" wrapText="1"/>
    </xf>
    <xf numFmtId="0" fontId="49" fillId="10" borderId="11" xfId="0" applyFont="1" applyFill="1" applyBorder="1" applyAlignment="1">
      <alignment/>
    </xf>
    <xf numFmtId="0" fontId="25" fillId="0" borderId="0" xfId="72" applyFont="1" applyFill="1" applyAlignment="1" applyProtection="1">
      <alignment horizontal="right"/>
      <protection locked="0"/>
    </xf>
    <xf numFmtId="0" fontId="12" fillId="0" borderId="0" xfId="72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2" fillId="0" borderId="0" xfId="72" applyFont="1" applyAlignment="1" applyProtection="1">
      <alignment horizontal="center" vertical="center" wrapText="1"/>
      <protection locked="0"/>
    </xf>
    <xf numFmtId="0" fontId="12" fillId="0" borderId="0" xfId="72" applyFont="1" applyAlignment="1" applyProtection="1">
      <alignment horizontal="center" vertical="center"/>
      <protection locked="0"/>
    </xf>
    <xf numFmtId="0" fontId="29" fillId="0" borderId="0" xfId="72" applyFont="1" applyAlignment="1" applyProtection="1">
      <alignment horizontal="right"/>
      <protection locked="0"/>
    </xf>
    <xf numFmtId="0" fontId="49" fillId="37" borderId="11" xfId="0" applyFont="1" applyFill="1" applyBorder="1" applyAlignment="1">
      <alignment horizontal="center" vertical="top" wrapText="1"/>
    </xf>
    <xf numFmtId="0" fontId="49" fillId="37" borderId="11" xfId="0" applyFont="1" applyFill="1" applyBorder="1" applyAlignment="1">
      <alignment/>
    </xf>
    <xf numFmtId="3" fontId="26" fillId="0" borderId="0" xfId="72" applyNumberFormat="1" applyFont="1" applyFill="1" applyAlignment="1">
      <alignment horizontal="center"/>
      <protection/>
    </xf>
    <xf numFmtId="0" fontId="25" fillId="0" borderId="0" xfId="72" applyFont="1" applyFill="1" applyAlignment="1">
      <alignment horizontal="right"/>
      <protection/>
    </xf>
    <xf numFmtId="0" fontId="12" fillId="0" borderId="0" xfId="72" applyFont="1" applyFill="1" applyAlignment="1">
      <alignment horizontal="center"/>
      <protection/>
    </xf>
    <xf numFmtId="0" fontId="12" fillId="0" borderId="0" xfId="72" applyFont="1" applyFill="1" applyAlignment="1">
      <alignment horizontal="center" vertical="center" wrapText="1"/>
      <protection/>
    </xf>
    <xf numFmtId="0" fontId="12" fillId="0" borderId="0" xfId="72" applyFont="1" applyFill="1" applyAlignment="1">
      <alignment horizontal="center" vertical="center"/>
      <protection/>
    </xf>
    <xf numFmtId="0" fontId="18" fillId="0" borderId="40" xfId="72" applyFont="1" applyFill="1" applyBorder="1" applyAlignment="1">
      <alignment horizontal="left"/>
      <protection/>
    </xf>
    <xf numFmtId="0" fontId="18" fillId="0" borderId="33" xfId="72" applyFont="1" applyFill="1" applyBorder="1" applyAlignment="1">
      <alignment horizontal="left"/>
      <protection/>
    </xf>
    <xf numFmtId="0" fontId="3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textRotation="180"/>
      <protection locked="0"/>
    </xf>
    <xf numFmtId="0" fontId="33" fillId="0" borderId="22" xfId="0" applyFont="1" applyBorder="1" applyAlignment="1" applyProtection="1">
      <alignment wrapText="1"/>
      <protection/>
    </xf>
    <xf numFmtId="0" fontId="33" fillId="0" borderId="23" xfId="0" applyFont="1" applyBorder="1" applyAlignment="1" applyProtection="1">
      <alignment wrapText="1"/>
      <protection/>
    </xf>
    <xf numFmtId="0" fontId="9" fillId="0" borderId="0" xfId="0" applyFont="1" applyAlignment="1">
      <alignment horizontal="right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25" fillId="0" borderId="0" xfId="72" applyFont="1" applyAlignment="1">
      <alignment horizontal="right"/>
      <protection/>
    </xf>
    <xf numFmtId="0" fontId="12" fillId="0" borderId="0" xfId="72" applyFont="1" applyAlignment="1">
      <alignment horizontal="center" wrapText="1"/>
      <protection/>
    </xf>
    <xf numFmtId="0" fontId="12" fillId="0" borderId="0" xfId="72" applyFont="1" applyAlignment="1">
      <alignment horizontal="center"/>
      <protection/>
    </xf>
    <xf numFmtId="0" fontId="12" fillId="0" borderId="0" xfId="72" applyFont="1" applyAlignment="1">
      <alignment horizontal="center" vertical="center" wrapText="1"/>
      <protection/>
    </xf>
    <xf numFmtId="0" fontId="12" fillId="0" borderId="0" xfId="72" applyFont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Figyelmeztetés" xfId="45"/>
    <cellStyle name="Hiperhivatkozás" xfId="46"/>
    <cellStyle name="Hyperlink" xfId="47"/>
    <cellStyle name="Hivatkozás 2" xfId="48"/>
    <cellStyle name="Hivatkozott cella" xfId="49"/>
    <cellStyle name="Jegyzet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Followed Hyperlink" xfId="59"/>
    <cellStyle name="Magyarázó szöveg" xfId="60"/>
    <cellStyle name="Már látott hiperhivatkozás" xfId="61"/>
    <cellStyle name="Normál 2" xfId="62"/>
    <cellStyle name="Normál 2 2" xfId="63"/>
    <cellStyle name="Normál 3" xfId="64"/>
    <cellStyle name="Normál 3 3" xfId="65"/>
    <cellStyle name="Normál 4" xfId="66"/>
    <cellStyle name="Normál 5" xfId="67"/>
    <cellStyle name="Normál 6" xfId="68"/>
    <cellStyle name="Normál 7" xfId="69"/>
    <cellStyle name="Normál_KVRENMUNKA" xfId="70"/>
    <cellStyle name="Normál_VAGYONK" xfId="71"/>
    <cellStyle name="Normál_VAGYONKIM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  <cellStyle name="Százalék 2" xfId="8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&#233;nz&#252;gy2\Desktop\Z&#193;RSZ&#193;M_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2.sz.mell"/>
      <sheetName val="Z_6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  <sheetName val="Z_10.tájékoztató_t."/>
      <sheetName val="Z_11.tájékoztató_t."/>
      <sheetName val="Z_12.tájékoztató_t."/>
      <sheetName val="Munka2"/>
    </sheetNames>
    <sheetDataSet>
      <sheetData sheetId="23">
        <row r="6">
          <cell r="E6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I166"/>
  <sheetViews>
    <sheetView tabSelected="1" zoomScaleSheetLayoutView="100" workbookViewId="0" topLeftCell="A175">
      <selection activeCell="F23" sqref="F23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4" customWidth="1"/>
    <col min="6" max="6" width="11.375" style="174" bestFit="1" customWidth="1"/>
    <col min="7" max="7" width="12.50390625" style="174" bestFit="1" customWidth="1"/>
    <col min="8" max="16384" width="9.375" style="174" customWidth="1"/>
  </cols>
  <sheetData>
    <row r="1" spans="1:5" ht="15.75">
      <c r="A1" s="246"/>
      <c r="B1" s="955" t="s">
        <v>1076</v>
      </c>
      <c r="C1" s="956"/>
      <c r="D1" s="956"/>
      <c r="E1" s="956"/>
    </row>
    <row r="2" spans="1:5" ht="15.75">
      <c r="A2" s="957" t="s">
        <v>525</v>
      </c>
      <c r="B2" s="961"/>
      <c r="C2" s="961"/>
      <c r="D2" s="961"/>
      <c r="E2" s="961"/>
    </row>
    <row r="3" spans="1:5" ht="15.75">
      <c r="A3" s="957" t="s">
        <v>994</v>
      </c>
      <c r="B3" s="957"/>
      <c r="C3" s="958"/>
      <c r="D3" s="957"/>
      <c r="E3" s="957"/>
    </row>
    <row r="4" spans="1:5" ht="12" customHeight="1">
      <c r="A4" s="957"/>
      <c r="B4" s="957"/>
      <c r="C4" s="958"/>
      <c r="D4" s="957"/>
      <c r="E4" s="957"/>
    </row>
    <row r="5" spans="1:5" ht="15.75" customHeight="1">
      <c r="A5" s="959" t="s">
        <v>6</v>
      </c>
      <c r="B5" s="959"/>
      <c r="C5" s="959"/>
      <c r="D5" s="959"/>
      <c r="E5" s="959"/>
    </row>
    <row r="6" spans="1:5" ht="15.75" customHeight="1" thickBot="1">
      <c r="A6" s="960"/>
      <c r="B6" s="960"/>
      <c r="C6" s="257"/>
      <c r="D6" s="256"/>
      <c r="E6" s="257" t="s">
        <v>266</v>
      </c>
    </row>
    <row r="7" spans="1:5" ht="15.75">
      <c r="A7" s="964" t="s">
        <v>53</v>
      </c>
      <c r="B7" s="966" t="s">
        <v>8</v>
      </c>
      <c r="C7" s="968" t="s">
        <v>1074</v>
      </c>
      <c r="D7" s="969"/>
      <c r="E7" s="970"/>
    </row>
    <row r="8" spans="1:5" ht="24.75" thickBot="1">
      <c r="A8" s="965"/>
      <c r="B8" s="967"/>
      <c r="C8" s="289" t="s">
        <v>262</v>
      </c>
      <c r="D8" s="290" t="s">
        <v>267</v>
      </c>
      <c r="E8" s="291" t="s">
        <v>1075</v>
      </c>
    </row>
    <row r="9" spans="1:5" s="175" customFormat="1" ht="12" customHeight="1" thickBot="1">
      <c r="A9" s="170" t="s">
        <v>236</v>
      </c>
      <c r="B9" s="171" t="s">
        <v>237</v>
      </c>
      <c r="C9" s="171" t="s">
        <v>238</v>
      </c>
      <c r="D9" s="171" t="s">
        <v>240</v>
      </c>
      <c r="E9" s="292" t="s">
        <v>239</v>
      </c>
    </row>
    <row r="10" spans="1:7" s="176" customFormat="1" ht="12" customHeight="1" thickBot="1">
      <c r="A10" s="25">
        <v>1</v>
      </c>
      <c r="B10" s="19" t="s">
        <v>518</v>
      </c>
      <c r="C10" s="665">
        <f>C19+C20+C21+C22+C23</f>
        <v>746140510</v>
      </c>
      <c r="D10" s="163">
        <f>D19+D20+D21+D22+D23</f>
        <v>887949701</v>
      </c>
      <c r="E10" s="106">
        <f>E19+E20+E21+E22+E23</f>
        <v>887323575</v>
      </c>
      <c r="G10" s="950"/>
    </row>
    <row r="11" spans="1:5" s="176" customFormat="1" ht="12" customHeight="1">
      <c r="A11" s="185" t="s">
        <v>374</v>
      </c>
      <c r="B11" s="177" t="s">
        <v>129</v>
      </c>
      <c r="C11" s="755">
        <v>201665587</v>
      </c>
      <c r="D11" s="262">
        <v>201665587</v>
      </c>
      <c r="E11" s="108">
        <v>201665587</v>
      </c>
    </row>
    <row r="12" spans="1:5" s="176" customFormat="1" ht="12" customHeight="1">
      <c r="A12" s="186" t="s">
        <v>375</v>
      </c>
      <c r="B12" s="178" t="s">
        <v>130</v>
      </c>
      <c r="C12" s="658">
        <v>232219210</v>
      </c>
      <c r="D12" s="258">
        <v>234551380</v>
      </c>
      <c r="E12" s="107">
        <v>234551380</v>
      </c>
    </row>
    <row r="13" spans="1:5" s="176" customFormat="1" ht="12" customHeight="1">
      <c r="A13" s="186" t="s">
        <v>376</v>
      </c>
      <c r="B13" s="178" t="s">
        <v>131</v>
      </c>
      <c r="C13" s="659">
        <v>99626218</v>
      </c>
      <c r="D13" s="258">
        <v>112688449</v>
      </c>
      <c r="E13" s="107">
        <v>112688449</v>
      </c>
    </row>
    <row r="14" spans="1:5" s="176" customFormat="1" ht="12" customHeight="1">
      <c r="A14" s="186" t="s">
        <v>377</v>
      </c>
      <c r="B14" s="178" t="s">
        <v>474</v>
      </c>
      <c r="C14" s="659">
        <v>72574122</v>
      </c>
      <c r="D14" s="258">
        <v>78928024</v>
      </c>
      <c r="E14" s="107">
        <v>78928024</v>
      </c>
    </row>
    <row r="15" spans="1:5" s="176" customFormat="1" ht="12" customHeight="1">
      <c r="A15" s="186" t="s">
        <v>378</v>
      </c>
      <c r="B15" s="120" t="s">
        <v>132</v>
      </c>
      <c r="C15" s="659">
        <v>14187543</v>
      </c>
      <c r="D15" s="258">
        <v>15462543</v>
      </c>
      <c r="E15" s="107">
        <v>15462543</v>
      </c>
    </row>
    <row r="16" spans="1:5" s="176" customFormat="1" ht="12" customHeight="1">
      <c r="A16" s="187" t="s">
        <v>379</v>
      </c>
      <c r="B16" s="121" t="s">
        <v>215</v>
      </c>
      <c r="C16" s="660"/>
      <c r="D16" s="935">
        <v>48917350</v>
      </c>
      <c r="E16" s="109">
        <v>48917350</v>
      </c>
    </row>
    <row r="17" spans="1:5" s="176" customFormat="1" ht="12" customHeight="1">
      <c r="A17" s="619" t="s">
        <v>395</v>
      </c>
      <c r="B17" s="120" t="s">
        <v>216</v>
      </c>
      <c r="C17" s="666"/>
      <c r="D17" s="260">
        <v>12132549</v>
      </c>
      <c r="E17" s="107">
        <v>12132549</v>
      </c>
    </row>
    <row r="18" spans="1:5" s="176" customFormat="1" ht="12" customHeight="1">
      <c r="A18" s="185" t="s">
        <v>373</v>
      </c>
      <c r="B18" s="177" t="s">
        <v>133</v>
      </c>
      <c r="C18" s="658"/>
      <c r="D18" s="798">
        <v>0</v>
      </c>
      <c r="E18" s="800"/>
    </row>
    <row r="19" spans="1:5" s="176" customFormat="1" ht="12" customHeight="1">
      <c r="A19" s="185" t="s">
        <v>258</v>
      </c>
      <c r="B19" s="616" t="s">
        <v>456</v>
      </c>
      <c r="C19" s="756">
        <f>SUM(C11:C18)</f>
        <v>620272680</v>
      </c>
      <c r="D19" s="799">
        <v>704345882</v>
      </c>
      <c r="E19" s="801">
        <f>SUM(E11:E18)</f>
        <v>704345882</v>
      </c>
    </row>
    <row r="20" spans="1:5" s="176" customFormat="1" ht="12" customHeight="1">
      <c r="A20" s="186" t="s">
        <v>259</v>
      </c>
      <c r="B20" s="178" t="s">
        <v>134</v>
      </c>
      <c r="C20" s="659"/>
      <c r="D20" s="798">
        <v>0</v>
      </c>
      <c r="E20" s="800"/>
    </row>
    <row r="21" spans="1:5" s="176" customFormat="1" ht="12" customHeight="1">
      <c r="A21" s="186" t="s">
        <v>260</v>
      </c>
      <c r="B21" s="178" t="s">
        <v>209</v>
      </c>
      <c r="C21" s="659"/>
      <c r="D21" s="798">
        <v>0</v>
      </c>
      <c r="E21" s="800"/>
    </row>
    <row r="22" spans="1:5" s="176" customFormat="1" ht="12" customHeight="1">
      <c r="A22" s="186" t="s">
        <v>380</v>
      </c>
      <c r="B22" s="178" t="s">
        <v>210</v>
      </c>
      <c r="C22" s="659"/>
      <c r="D22" s="798">
        <v>0</v>
      </c>
      <c r="E22" s="800"/>
    </row>
    <row r="23" spans="1:5" s="176" customFormat="1" ht="12" customHeight="1">
      <c r="A23" s="186" t="s">
        <v>381</v>
      </c>
      <c r="B23" s="178" t="s">
        <v>135</v>
      </c>
      <c r="C23" s="659">
        <v>125867830</v>
      </c>
      <c r="D23" s="798">
        <v>183603819</v>
      </c>
      <c r="E23" s="800">
        <v>182977693</v>
      </c>
    </row>
    <row r="24" spans="1:5" s="176" customFormat="1" ht="12" customHeight="1" thickBot="1">
      <c r="A24" s="187" t="s">
        <v>396</v>
      </c>
      <c r="B24" s="121" t="s">
        <v>444</v>
      </c>
      <c r="C24" s="659">
        <v>5150970</v>
      </c>
      <c r="D24" s="798">
        <v>4069296</v>
      </c>
      <c r="E24" s="802">
        <v>4069296</v>
      </c>
    </row>
    <row r="25" spans="1:8" s="176" customFormat="1" ht="12" customHeight="1" thickBot="1">
      <c r="A25" s="25">
        <v>16</v>
      </c>
      <c r="B25" s="19" t="s">
        <v>445</v>
      </c>
      <c r="C25" s="665">
        <f>+C26+C27+C28+C29+C30</f>
        <v>84154304</v>
      </c>
      <c r="D25" s="163">
        <v>47266016</v>
      </c>
      <c r="E25" s="106">
        <f>+E26+E27+E28+E29+E30</f>
        <v>47266016</v>
      </c>
      <c r="H25" s="641"/>
    </row>
    <row r="26" spans="1:5" s="176" customFormat="1" ht="12" customHeight="1">
      <c r="A26" s="185" t="s">
        <v>383</v>
      </c>
      <c r="B26" s="177" t="s">
        <v>136</v>
      </c>
      <c r="C26" s="658"/>
      <c r="D26" s="165"/>
      <c r="E26" s="108"/>
    </row>
    <row r="27" spans="1:5" s="176" customFormat="1" ht="12" customHeight="1">
      <c r="A27" s="186" t="s">
        <v>384</v>
      </c>
      <c r="B27" s="178" t="s">
        <v>137</v>
      </c>
      <c r="C27" s="659"/>
      <c r="D27" s="164"/>
      <c r="E27" s="107"/>
    </row>
    <row r="28" spans="1:5" s="176" customFormat="1" ht="12" customHeight="1">
      <c r="A28" s="186" t="s">
        <v>385</v>
      </c>
      <c r="B28" s="178" t="s">
        <v>211</v>
      </c>
      <c r="C28" s="659"/>
      <c r="D28" s="164"/>
      <c r="E28" s="107"/>
    </row>
    <row r="29" spans="1:5" s="176" customFormat="1" ht="12" customHeight="1">
      <c r="A29" s="186" t="s">
        <v>386</v>
      </c>
      <c r="B29" s="178" t="s">
        <v>212</v>
      </c>
      <c r="C29" s="659"/>
      <c r="D29" s="164"/>
      <c r="E29" s="107"/>
    </row>
    <row r="30" spans="1:5" s="176" customFormat="1" ht="12" customHeight="1">
      <c r="A30" s="186" t="s">
        <v>387</v>
      </c>
      <c r="B30" s="178" t="s">
        <v>138</v>
      </c>
      <c r="C30" s="659">
        <v>84154304</v>
      </c>
      <c r="D30" s="164">
        <v>47266016</v>
      </c>
      <c r="E30" s="107">
        <v>47266016</v>
      </c>
    </row>
    <row r="31" spans="1:5" s="176" customFormat="1" ht="12" customHeight="1" thickBot="1">
      <c r="A31" s="187" t="s">
        <v>397</v>
      </c>
      <c r="B31" s="179" t="s">
        <v>490</v>
      </c>
      <c r="C31" s="660">
        <v>84154304</v>
      </c>
      <c r="D31" s="166">
        <v>47266016</v>
      </c>
      <c r="E31" s="109">
        <v>47266016</v>
      </c>
    </row>
    <row r="32" spans="1:5" s="176" customFormat="1" ht="12" customHeight="1" thickBot="1">
      <c r="A32" s="25">
        <v>23</v>
      </c>
      <c r="B32" s="19" t="s">
        <v>446</v>
      </c>
      <c r="C32" s="657">
        <f>SUM(C33:C39)</f>
        <v>325600000</v>
      </c>
      <c r="D32" s="169">
        <v>344871154</v>
      </c>
      <c r="E32" s="197">
        <f>SUM(E33:E39)</f>
        <v>344304102</v>
      </c>
    </row>
    <row r="33" spans="1:5" s="176" customFormat="1" ht="12" customHeight="1">
      <c r="A33" s="185" t="s">
        <v>389</v>
      </c>
      <c r="B33" s="177" t="s">
        <v>247</v>
      </c>
      <c r="C33" s="658"/>
      <c r="D33" s="165"/>
      <c r="E33" s="108"/>
    </row>
    <row r="34" spans="1:5" s="176" customFormat="1" ht="12" customHeight="1">
      <c r="A34" s="186" t="s">
        <v>390</v>
      </c>
      <c r="B34" s="177" t="s">
        <v>706</v>
      </c>
      <c r="C34" s="659">
        <v>32000000</v>
      </c>
      <c r="D34" s="164">
        <v>32000000</v>
      </c>
      <c r="E34" s="107">
        <v>31519438</v>
      </c>
    </row>
    <row r="35" spans="1:5" s="176" customFormat="1" ht="12" customHeight="1">
      <c r="A35" s="186" t="s">
        <v>391</v>
      </c>
      <c r="B35" s="177" t="s">
        <v>248</v>
      </c>
      <c r="C35" s="659">
        <v>292000000</v>
      </c>
      <c r="D35" s="164">
        <v>310771154</v>
      </c>
      <c r="E35" s="107">
        <v>310616934</v>
      </c>
    </row>
    <row r="36" spans="1:5" s="176" customFormat="1" ht="12" customHeight="1">
      <c r="A36" s="186" t="s">
        <v>392</v>
      </c>
      <c r="B36" s="177" t="s">
        <v>371</v>
      </c>
      <c r="C36" s="659">
        <v>500000</v>
      </c>
      <c r="D36" s="164">
        <v>600000</v>
      </c>
      <c r="E36" s="107">
        <v>638910</v>
      </c>
    </row>
    <row r="37" spans="1:5" s="176" customFormat="1" ht="12" customHeight="1">
      <c r="A37" s="186" t="s">
        <v>393</v>
      </c>
      <c r="B37" s="177" t="s">
        <v>139</v>
      </c>
      <c r="C37" s="659"/>
      <c r="D37" s="164"/>
      <c r="E37" s="107"/>
    </row>
    <row r="38" spans="1:5" s="176" customFormat="1" ht="12" customHeight="1">
      <c r="A38" s="186" t="s">
        <v>394</v>
      </c>
      <c r="B38" s="177" t="s">
        <v>364</v>
      </c>
      <c r="C38" s="659"/>
      <c r="D38" s="164"/>
      <c r="E38" s="107"/>
    </row>
    <row r="39" spans="1:5" s="176" customFormat="1" ht="12" customHeight="1" thickBot="1">
      <c r="A39" s="187" t="s">
        <v>398</v>
      </c>
      <c r="B39" s="177" t="s">
        <v>705</v>
      </c>
      <c r="C39" s="660">
        <v>1100000</v>
      </c>
      <c r="D39" s="166">
        <v>1500000</v>
      </c>
      <c r="E39" s="109">
        <v>1528820</v>
      </c>
    </row>
    <row r="40" spans="1:6" s="176" customFormat="1" ht="12" customHeight="1" thickBot="1">
      <c r="A40" s="25">
        <v>31</v>
      </c>
      <c r="B40" s="19" t="s">
        <v>447</v>
      </c>
      <c r="C40" s="665">
        <f>SUM(C41:C51)</f>
        <v>36454000</v>
      </c>
      <c r="D40" s="163">
        <f>SUM(D41:D51)</f>
        <v>48137423</v>
      </c>
      <c r="E40" s="106">
        <f>SUM(E41:E51)</f>
        <v>45051404</v>
      </c>
      <c r="F40" s="950"/>
    </row>
    <row r="41" spans="1:5" s="176" customFormat="1" ht="12" customHeight="1">
      <c r="A41" s="185" t="s">
        <v>399</v>
      </c>
      <c r="B41" s="177" t="s">
        <v>140</v>
      </c>
      <c r="C41" s="658"/>
      <c r="D41" s="165"/>
      <c r="E41" s="108"/>
    </row>
    <row r="42" spans="1:5" s="176" customFormat="1" ht="12" customHeight="1">
      <c r="A42" s="186" t="s">
        <v>400</v>
      </c>
      <c r="B42" s="178" t="s">
        <v>141</v>
      </c>
      <c r="C42" s="659">
        <v>2807000</v>
      </c>
      <c r="D42" s="164">
        <v>5433004</v>
      </c>
      <c r="E42" s="107">
        <v>4450344</v>
      </c>
    </row>
    <row r="43" spans="1:5" s="176" customFormat="1" ht="12" customHeight="1">
      <c r="A43" s="186" t="s">
        <v>401</v>
      </c>
      <c r="B43" s="178" t="s">
        <v>142</v>
      </c>
      <c r="C43" s="659">
        <v>4400000</v>
      </c>
      <c r="D43" s="164">
        <v>4900000</v>
      </c>
      <c r="E43" s="107">
        <v>4669179</v>
      </c>
    </row>
    <row r="44" spans="1:5" s="176" customFormat="1" ht="12" customHeight="1">
      <c r="A44" s="186" t="s">
        <v>402</v>
      </c>
      <c r="B44" s="178" t="s">
        <v>143</v>
      </c>
      <c r="C44" s="659">
        <v>21000000</v>
      </c>
      <c r="D44" s="164">
        <v>21500000</v>
      </c>
      <c r="E44" s="107">
        <v>21528087</v>
      </c>
    </row>
    <row r="45" spans="1:5" s="176" customFormat="1" ht="12" customHeight="1">
      <c r="A45" s="186" t="s">
        <v>403</v>
      </c>
      <c r="B45" s="178" t="s">
        <v>144</v>
      </c>
      <c r="C45" s="659"/>
      <c r="D45" s="164"/>
      <c r="E45" s="107"/>
    </row>
    <row r="46" spans="1:5" s="176" customFormat="1" ht="12" customHeight="1">
      <c r="A46" s="186" t="s">
        <v>404</v>
      </c>
      <c r="B46" s="178" t="s">
        <v>145</v>
      </c>
      <c r="C46" s="659">
        <v>4409000</v>
      </c>
      <c r="D46" s="164">
        <v>5388021</v>
      </c>
      <c r="E46" s="107">
        <v>5049801</v>
      </c>
    </row>
    <row r="47" spans="1:5" s="176" customFormat="1" ht="12" customHeight="1">
      <c r="A47" s="186" t="s">
        <v>405</v>
      </c>
      <c r="B47" s="178" t="s">
        <v>146</v>
      </c>
      <c r="C47" s="659">
        <v>3288000</v>
      </c>
      <c r="D47" s="164">
        <v>6994686</v>
      </c>
      <c r="E47" s="107">
        <v>5414289</v>
      </c>
    </row>
    <row r="48" spans="1:5" s="176" customFormat="1" ht="12" customHeight="1">
      <c r="A48" s="186" t="s">
        <v>406</v>
      </c>
      <c r="B48" s="178" t="s">
        <v>249</v>
      </c>
      <c r="C48" s="659"/>
      <c r="D48" s="164"/>
      <c r="E48" s="107">
        <v>266</v>
      </c>
    </row>
    <row r="49" spans="1:5" s="176" customFormat="1" ht="12" customHeight="1">
      <c r="A49" s="186" t="s">
        <v>407</v>
      </c>
      <c r="B49" s="178" t="s">
        <v>148</v>
      </c>
      <c r="C49" s="666"/>
      <c r="D49" s="167"/>
      <c r="E49" s="110"/>
    </row>
    <row r="50" spans="1:5" s="176" customFormat="1" ht="12" customHeight="1">
      <c r="A50" s="187" t="s">
        <v>408</v>
      </c>
      <c r="B50" s="179" t="s">
        <v>217</v>
      </c>
      <c r="C50" s="676"/>
      <c r="D50" s="168">
        <v>3871712</v>
      </c>
      <c r="E50" s="111">
        <v>3834778</v>
      </c>
    </row>
    <row r="51" spans="1:5" s="176" customFormat="1" ht="12" customHeight="1" thickBot="1">
      <c r="A51" s="187" t="s">
        <v>409</v>
      </c>
      <c r="B51" s="121" t="s">
        <v>149</v>
      </c>
      <c r="C51" s="678">
        <v>550000</v>
      </c>
      <c r="D51" s="168">
        <v>50000</v>
      </c>
      <c r="E51" s="111">
        <v>104660</v>
      </c>
    </row>
    <row r="52" spans="1:5" s="176" customFormat="1" ht="12" customHeight="1" thickBot="1">
      <c r="A52" s="25">
        <v>43</v>
      </c>
      <c r="B52" s="19" t="s">
        <v>448</v>
      </c>
      <c r="C52" s="665">
        <f>SUM(C53:C57)</f>
        <v>10000000</v>
      </c>
      <c r="D52" s="163">
        <v>750000</v>
      </c>
      <c r="E52" s="106">
        <f>SUM(E53:E57)</f>
        <v>190000</v>
      </c>
    </row>
    <row r="53" spans="1:5" s="176" customFormat="1" ht="12" customHeight="1">
      <c r="A53" s="185" t="s">
        <v>410</v>
      </c>
      <c r="B53" s="177" t="s">
        <v>150</v>
      </c>
      <c r="C53" s="675"/>
      <c r="D53" s="209"/>
      <c r="E53" s="118"/>
    </row>
    <row r="54" spans="1:5" s="176" customFormat="1" ht="12" customHeight="1">
      <c r="A54" s="186" t="s">
        <v>411</v>
      </c>
      <c r="B54" s="178" t="s">
        <v>151</v>
      </c>
      <c r="C54" s="666">
        <v>10000000</v>
      </c>
      <c r="D54" s="167">
        <v>750000</v>
      </c>
      <c r="E54" s="110">
        <v>190000</v>
      </c>
    </row>
    <row r="55" spans="1:5" s="176" customFormat="1" ht="12" customHeight="1">
      <c r="A55" s="186" t="s">
        <v>412</v>
      </c>
      <c r="B55" s="178" t="s">
        <v>152</v>
      </c>
      <c r="C55" s="666"/>
      <c r="D55" s="167"/>
      <c r="E55" s="110"/>
    </row>
    <row r="56" spans="1:5" s="176" customFormat="1" ht="12" customHeight="1">
      <c r="A56" s="186" t="s">
        <v>413</v>
      </c>
      <c r="B56" s="178" t="s">
        <v>153</v>
      </c>
      <c r="C56" s="666"/>
      <c r="D56" s="167"/>
      <c r="E56" s="110"/>
    </row>
    <row r="57" spans="1:5" s="176" customFormat="1" ht="12" customHeight="1" thickBot="1">
      <c r="A57" s="187" t="s">
        <v>414</v>
      </c>
      <c r="B57" s="121" t="s">
        <v>154</v>
      </c>
      <c r="C57" s="676"/>
      <c r="D57" s="168"/>
      <c r="E57" s="111"/>
    </row>
    <row r="58" spans="1:5" s="176" customFormat="1" ht="12" customHeight="1" thickBot="1">
      <c r="A58" s="25">
        <v>49</v>
      </c>
      <c r="B58" s="19" t="s">
        <v>457</v>
      </c>
      <c r="C58" s="665">
        <f>SUM(C59:C61)</f>
        <v>1323404</v>
      </c>
      <c r="D58" s="163">
        <f>SUM(D59:D61)</f>
        <v>6008304</v>
      </c>
      <c r="E58" s="106">
        <f>SUM(E59:E61)</f>
        <v>6007456</v>
      </c>
    </row>
    <row r="59" spans="1:5" s="176" customFormat="1" ht="12" customHeight="1">
      <c r="A59" s="185" t="s">
        <v>415</v>
      </c>
      <c r="B59" s="177" t="s">
        <v>155</v>
      </c>
      <c r="C59" s="658"/>
      <c r="D59" s="165"/>
      <c r="E59" s="108"/>
    </row>
    <row r="60" spans="1:5" s="176" customFormat="1" ht="12" customHeight="1">
      <c r="A60" s="186" t="s">
        <v>416</v>
      </c>
      <c r="B60" s="178" t="s">
        <v>213</v>
      </c>
      <c r="C60" s="659">
        <v>1323404</v>
      </c>
      <c r="D60" s="164">
        <v>1323404</v>
      </c>
      <c r="E60" s="107">
        <v>1323404</v>
      </c>
    </row>
    <row r="61" spans="1:5" s="176" customFormat="1" ht="12" customHeight="1">
      <c r="A61" s="186" t="s">
        <v>417</v>
      </c>
      <c r="B61" s="178" t="s">
        <v>156</v>
      </c>
      <c r="C61" s="659"/>
      <c r="D61" s="164">
        <v>4684900</v>
      </c>
      <c r="E61" s="107">
        <v>4684052</v>
      </c>
    </row>
    <row r="62" spans="1:5" s="176" customFormat="1" ht="12" customHeight="1" thickBot="1">
      <c r="A62" s="187" t="s">
        <v>418</v>
      </c>
      <c r="B62" s="121" t="s">
        <v>491</v>
      </c>
      <c r="C62" s="660"/>
      <c r="D62" s="166"/>
      <c r="E62" s="109"/>
    </row>
    <row r="63" spans="1:5" s="176" customFormat="1" ht="12" customHeight="1" thickBot="1">
      <c r="A63" s="25">
        <v>54</v>
      </c>
      <c r="B63" s="119" t="s">
        <v>458</v>
      </c>
      <c r="C63" s="665">
        <f>SUM(C64:C66)</f>
        <v>0</v>
      </c>
      <c r="D63" s="163">
        <f>SUM(D64:D66)</f>
        <v>0</v>
      </c>
      <c r="E63" s="106">
        <f>SUM(E64:E66)</f>
        <v>0</v>
      </c>
    </row>
    <row r="64" spans="1:5" s="176" customFormat="1" ht="12" customHeight="1">
      <c r="A64" s="185" t="s">
        <v>419</v>
      </c>
      <c r="B64" s="177" t="s">
        <v>157</v>
      </c>
      <c r="C64" s="666"/>
      <c r="D64" s="167"/>
      <c r="E64" s="110"/>
    </row>
    <row r="65" spans="1:5" s="176" customFormat="1" ht="12" customHeight="1">
      <c r="A65" s="186" t="s">
        <v>420</v>
      </c>
      <c r="B65" s="178" t="s">
        <v>214</v>
      </c>
      <c r="C65" s="666"/>
      <c r="D65" s="167"/>
      <c r="E65" s="110"/>
    </row>
    <row r="66" spans="1:5" s="176" customFormat="1" ht="12" customHeight="1">
      <c r="A66" s="186" t="s">
        <v>421</v>
      </c>
      <c r="B66" s="178" t="s">
        <v>158</v>
      </c>
      <c r="C66" s="666"/>
      <c r="D66" s="167"/>
      <c r="E66" s="110"/>
    </row>
    <row r="67" spans="1:5" s="176" customFormat="1" ht="12" customHeight="1" thickBot="1">
      <c r="A67" s="187" t="s">
        <v>422</v>
      </c>
      <c r="B67" s="121" t="s">
        <v>492</v>
      </c>
      <c r="C67" s="666"/>
      <c r="D67" s="167"/>
      <c r="E67" s="110"/>
    </row>
    <row r="68" spans="1:5" s="176" customFormat="1" ht="12" customHeight="1" thickBot="1">
      <c r="A68" s="25">
        <v>59</v>
      </c>
      <c r="B68" s="19" t="s">
        <v>459</v>
      </c>
      <c r="C68" s="657">
        <f>+C10+C25+C32+C40+C52+C58+C63</f>
        <v>1203672218</v>
      </c>
      <c r="D68" s="169">
        <f>+D10+D25+D32+D40+D52+D58+D63</f>
        <v>1334982598</v>
      </c>
      <c r="E68" s="197">
        <f>+E10+E25+E32+E40+E52+E58+E63</f>
        <v>1330142553</v>
      </c>
    </row>
    <row r="69" spans="1:5" s="176" customFormat="1" ht="12" customHeight="1" thickBot="1">
      <c r="A69" s="90">
        <v>60</v>
      </c>
      <c r="B69" s="119" t="s">
        <v>460</v>
      </c>
      <c r="C69" s="665">
        <f>SUM(C70:C72)</f>
        <v>0</v>
      </c>
      <c r="D69" s="163">
        <f>SUM(D70:D72)</f>
        <v>0</v>
      </c>
      <c r="E69" s="106">
        <f>SUM(E70:E72)</f>
        <v>0</v>
      </c>
    </row>
    <row r="70" spans="1:5" s="176" customFormat="1" ht="12" customHeight="1">
      <c r="A70" s="185" t="s">
        <v>423</v>
      </c>
      <c r="B70" s="177" t="s">
        <v>159</v>
      </c>
      <c r="C70" s="666"/>
      <c r="D70" s="167"/>
      <c r="E70" s="110"/>
    </row>
    <row r="71" spans="1:5" s="176" customFormat="1" ht="12" customHeight="1">
      <c r="A71" s="186" t="s">
        <v>424</v>
      </c>
      <c r="B71" s="178" t="s">
        <v>160</v>
      </c>
      <c r="C71" s="666"/>
      <c r="D71" s="167"/>
      <c r="E71" s="110"/>
    </row>
    <row r="72" spans="1:5" s="176" customFormat="1" ht="12" customHeight="1" thickBot="1">
      <c r="A72" s="187" t="s">
        <v>425</v>
      </c>
      <c r="B72" s="212" t="s">
        <v>487</v>
      </c>
      <c r="C72" s="678"/>
      <c r="D72" s="167"/>
      <c r="E72" s="110"/>
    </row>
    <row r="73" spans="1:5" s="176" customFormat="1" ht="12" customHeight="1" thickBot="1">
      <c r="A73" s="90">
        <v>64</v>
      </c>
      <c r="B73" s="119" t="s">
        <v>461</v>
      </c>
      <c r="C73" s="665">
        <f>SUM(C74:C77)</f>
        <v>0</v>
      </c>
      <c r="D73" s="163">
        <f>SUM(D74:D77)</f>
        <v>0</v>
      </c>
      <c r="E73" s="106">
        <f>SUM(E74:E77)</f>
        <v>0</v>
      </c>
    </row>
    <row r="74" spans="1:5" s="176" customFormat="1" ht="12" customHeight="1">
      <c r="A74" s="185" t="s">
        <v>426</v>
      </c>
      <c r="B74" s="233" t="s">
        <v>161</v>
      </c>
      <c r="C74" s="666"/>
      <c r="D74" s="167"/>
      <c r="E74" s="110"/>
    </row>
    <row r="75" spans="1:5" s="176" customFormat="1" ht="12" customHeight="1">
      <c r="A75" s="186" t="s">
        <v>427</v>
      </c>
      <c r="B75" s="233" t="s">
        <v>254</v>
      </c>
      <c r="C75" s="666"/>
      <c r="D75" s="167"/>
      <c r="E75" s="110"/>
    </row>
    <row r="76" spans="1:5" s="176" customFormat="1" ht="12" customHeight="1">
      <c r="A76" s="186" t="s">
        <v>428</v>
      </c>
      <c r="B76" s="233" t="s">
        <v>162</v>
      </c>
      <c r="C76" s="666"/>
      <c r="D76" s="167"/>
      <c r="E76" s="110"/>
    </row>
    <row r="77" spans="1:5" s="176" customFormat="1" ht="12" customHeight="1" thickBot="1">
      <c r="A77" s="187" t="s">
        <v>429</v>
      </c>
      <c r="B77" s="234" t="s">
        <v>255</v>
      </c>
      <c r="C77" s="666"/>
      <c r="D77" s="167"/>
      <c r="E77" s="110"/>
    </row>
    <row r="78" spans="1:5" s="176" customFormat="1" ht="12" customHeight="1" thickBot="1">
      <c r="A78" s="90">
        <v>69</v>
      </c>
      <c r="B78" s="119" t="s">
        <v>462</v>
      </c>
      <c r="C78" s="665">
        <f>SUM(C79:C80)</f>
        <v>340132962</v>
      </c>
      <c r="D78" s="163">
        <f>SUM(D79:D80)</f>
        <v>340132962</v>
      </c>
      <c r="E78" s="106">
        <f>SUM(E79:E80)</f>
        <v>340132962</v>
      </c>
    </row>
    <row r="79" spans="1:5" s="176" customFormat="1" ht="12" customHeight="1">
      <c r="A79" s="185" t="s">
        <v>430</v>
      </c>
      <c r="B79" s="177" t="s">
        <v>163</v>
      </c>
      <c r="C79" s="666">
        <v>340132962</v>
      </c>
      <c r="D79" s="167">
        <v>340132962</v>
      </c>
      <c r="E79" s="110">
        <v>340132962</v>
      </c>
    </row>
    <row r="80" spans="1:5" s="176" customFormat="1" ht="12" customHeight="1" thickBot="1">
      <c r="A80" s="187" t="s">
        <v>431</v>
      </c>
      <c r="B80" s="121" t="s">
        <v>164</v>
      </c>
      <c r="C80" s="666"/>
      <c r="D80" s="167"/>
      <c r="E80" s="110"/>
    </row>
    <row r="81" spans="1:5" s="176" customFormat="1" ht="12" customHeight="1" thickBot="1">
      <c r="A81" s="90">
        <v>72</v>
      </c>
      <c r="B81" s="119" t="s">
        <v>463</v>
      </c>
      <c r="C81" s="665">
        <f>SUM(C82:C84)</f>
        <v>0</v>
      </c>
      <c r="D81" s="163">
        <f>SUM(D82:D84)</f>
        <v>26986044</v>
      </c>
      <c r="E81" s="106">
        <f>SUM(E82:E84)</f>
        <v>26986044</v>
      </c>
    </row>
    <row r="82" spans="1:5" s="176" customFormat="1" ht="12" customHeight="1">
      <c r="A82" s="185" t="s">
        <v>432</v>
      </c>
      <c r="B82" s="177" t="s">
        <v>165</v>
      </c>
      <c r="C82" s="666"/>
      <c r="D82" s="167">
        <v>26986044</v>
      </c>
      <c r="E82" s="110">
        <v>26986044</v>
      </c>
    </row>
    <row r="83" spans="1:5" s="176" customFormat="1" ht="12" customHeight="1">
      <c r="A83" s="186" t="s">
        <v>433</v>
      </c>
      <c r="B83" s="178" t="s">
        <v>166</v>
      </c>
      <c r="C83" s="666"/>
      <c r="D83" s="167"/>
      <c r="E83" s="110"/>
    </row>
    <row r="84" spans="1:5" s="176" customFormat="1" ht="12" customHeight="1" thickBot="1">
      <c r="A84" s="187" t="s">
        <v>434</v>
      </c>
      <c r="B84" s="121" t="s">
        <v>256</v>
      </c>
      <c r="C84" s="666"/>
      <c r="D84" s="167"/>
      <c r="E84" s="110"/>
    </row>
    <row r="85" spans="1:5" s="176" customFormat="1" ht="12" customHeight="1" thickBot="1">
      <c r="A85" s="90" t="s">
        <v>435</v>
      </c>
      <c r="B85" s="119" t="s">
        <v>449</v>
      </c>
      <c r="C85" s="665">
        <f>SUM(C86:C89)</f>
        <v>0</v>
      </c>
      <c r="D85" s="163">
        <f>SUM(D86:D89)</f>
        <v>0</v>
      </c>
      <c r="E85" s="106">
        <f>SUM(E86:E89)</f>
        <v>0</v>
      </c>
    </row>
    <row r="86" spans="1:5" s="176" customFormat="1" ht="12" customHeight="1">
      <c r="A86" s="189" t="s">
        <v>436</v>
      </c>
      <c r="B86" s="177" t="s">
        <v>167</v>
      </c>
      <c r="C86" s="666"/>
      <c r="D86" s="167"/>
      <c r="E86" s="110"/>
    </row>
    <row r="87" spans="1:5" s="176" customFormat="1" ht="12" customHeight="1">
      <c r="A87" s="190" t="s">
        <v>437</v>
      </c>
      <c r="B87" s="178" t="s">
        <v>168</v>
      </c>
      <c r="C87" s="666"/>
      <c r="D87" s="167"/>
      <c r="E87" s="110"/>
    </row>
    <row r="88" spans="1:5" s="176" customFormat="1" ht="12" customHeight="1">
      <c r="A88" s="190" t="s">
        <v>438</v>
      </c>
      <c r="B88" s="178" t="s">
        <v>169</v>
      </c>
      <c r="C88" s="666"/>
      <c r="D88" s="167"/>
      <c r="E88" s="110"/>
    </row>
    <row r="89" spans="1:5" s="176" customFormat="1" ht="12" customHeight="1" thickBot="1">
      <c r="A89" s="191" t="s">
        <v>439</v>
      </c>
      <c r="B89" s="121" t="s">
        <v>170</v>
      </c>
      <c r="C89" s="666"/>
      <c r="D89" s="167"/>
      <c r="E89" s="110"/>
    </row>
    <row r="90" spans="1:5" s="176" customFormat="1" ht="12" customHeight="1" thickBot="1">
      <c r="A90" s="90" t="s">
        <v>440</v>
      </c>
      <c r="B90" s="119" t="s">
        <v>235</v>
      </c>
      <c r="C90" s="667"/>
      <c r="D90" s="210"/>
      <c r="E90" s="211"/>
    </row>
    <row r="91" spans="1:5" s="176" customFormat="1" ht="13.5" customHeight="1" thickBot="1">
      <c r="A91" s="90" t="s">
        <v>441</v>
      </c>
      <c r="B91" s="119" t="s">
        <v>171</v>
      </c>
      <c r="C91" s="667"/>
      <c r="D91" s="210"/>
      <c r="E91" s="211"/>
    </row>
    <row r="92" spans="1:5" s="176" customFormat="1" ht="15.75" customHeight="1" thickBot="1">
      <c r="A92" s="90" t="s">
        <v>442</v>
      </c>
      <c r="B92" s="180" t="s">
        <v>464</v>
      </c>
      <c r="C92" s="657">
        <f>+C69+C73+C78+C81+C85+C90+C91</f>
        <v>340132962</v>
      </c>
      <c r="D92" s="169">
        <f>+D69+D73+D78+D81+D85+D91+D90</f>
        <v>367119006</v>
      </c>
      <c r="E92" s="197">
        <f>+E69+E73+E78+E81+E85+E91+E90</f>
        <v>367119006</v>
      </c>
    </row>
    <row r="93" spans="1:5" s="176" customFormat="1" ht="25.5" customHeight="1" thickBot="1">
      <c r="A93" s="196" t="s">
        <v>443</v>
      </c>
      <c r="B93" s="181" t="s">
        <v>450</v>
      </c>
      <c r="C93" s="657">
        <f>+C68+C92</f>
        <v>1543805180</v>
      </c>
      <c r="D93" s="169">
        <f>+D68+D92</f>
        <v>1702101604</v>
      </c>
      <c r="E93" s="197">
        <f>+E68+E92</f>
        <v>1697261559</v>
      </c>
    </row>
    <row r="94" spans="1:3" s="176" customFormat="1" ht="15" customHeight="1">
      <c r="A94" s="3"/>
      <c r="B94" s="4"/>
      <c r="C94" s="125"/>
    </row>
    <row r="95" spans="1:5" ht="16.5" customHeight="1">
      <c r="A95" s="971" t="s">
        <v>38</v>
      </c>
      <c r="B95" s="971"/>
      <c r="C95" s="971"/>
      <c r="D95" s="971"/>
      <c r="E95" s="971"/>
    </row>
    <row r="96" spans="1:5" s="182" customFormat="1" ht="16.5" customHeight="1" thickBot="1">
      <c r="A96" s="972"/>
      <c r="B96" s="972"/>
      <c r="C96" s="261"/>
      <c r="E96" s="261" t="str">
        <f>E6</f>
        <v> Forintban!</v>
      </c>
    </row>
    <row r="97" spans="1:5" ht="15.75">
      <c r="A97" s="964" t="s">
        <v>53</v>
      </c>
      <c r="B97" s="966" t="s">
        <v>264</v>
      </c>
      <c r="C97" s="968" t="s">
        <v>1074</v>
      </c>
      <c r="D97" s="969"/>
      <c r="E97" s="970"/>
    </row>
    <row r="98" spans="1:5" ht="24.75" thickBot="1">
      <c r="A98" s="965"/>
      <c r="B98" s="967"/>
      <c r="C98" s="289" t="s">
        <v>262</v>
      </c>
      <c r="D98" s="290" t="s">
        <v>267</v>
      </c>
      <c r="E98" s="291" t="str">
        <f>CONCATENATE(E8)</f>
        <v>2022. XII. 31. teljesítés</v>
      </c>
    </row>
    <row r="99" spans="1:5" s="175" customFormat="1" ht="12" customHeight="1" thickBot="1">
      <c r="A99" s="25" t="s">
        <v>236</v>
      </c>
      <c r="B99" s="26" t="s">
        <v>237</v>
      </c>
      <c r="C99" s="26" t="s">
        <v>238</v>
      </c>
      <c r="D99" s="26" t="s">
        <v>240</v>
      </c>
      <c r="E99" s="293" t="s">
        <v>239</v>
      </c>
    </row>
    <row r="100" spans="1:5" ht="12" customHeight="1" thickBot="1">
      <c r="A100" s="170">
        <v>1</v>
      </c>
      <c r="B100" s="24" t="s">
        <v>521</v>
      </c>
      <c r="C100" s="162">
        <v>1166375099</v>
      </c>
      <c r="D100" s="162">
        <f>D101+D102+D103+D104+D105</f>
        <v>1416351492</v>
      </c>
      <c r="E100" s="218">
        <f>E101+E102+E103+E104+E105+E118</f>
        <v>1187322571</v>
      </c>
    </row>
    <row r="101" spans="1:6" ht="12" customHeight="1">
      <c r="A101" s="193" t="s">
        <v>374</v>
      </c>
      <c r="B101" s="8" t="s">
        <v>39</v>
      </c>
      <c r="C101" s="225">
        <v>205846000</v>
      </c>
      <c r="D101" s="225">
        <v>209329392</v>
      </c>
      <c r="E101" s="219">
        <v>208009603</v>
      </c>
      <c r="F101" s="951"/>
    </row>
    <row r="102" spans="1:5" ht="12" customHeight="1">
      <c r="A102" s="186" t="s">
        <v>375</v>
      </c>
      <c r="B102" s="6" t="s">
        <v>96</v>
      </c>
      <c r="C102" s="164">
        <v>27274350</v>
      </c>
      <c r="D102" s="164">
        <v>29447532</v>
      </c>
      <c r="E102" s="107">
        <v>28723043</v>
      </c>
    </row>
    <row r="103" spans="1:7" ht="12" customHeight="1">
      <c r="A103" s="186" t="s">
        <v>376</v>
      </c>
      <c r="B103" s="6" t="s">
        <v>73</v>
      </c>
      <c r="C103" s="166">
        <v>165186685</v>
      </c>
      <c r="D103" s="166">
        <v>193701151</v>
      </c>
      <c r="E103" s="109">
        <v>165006023</v>
      </c>
      <c r="G103" s="951"/>
    </row>
    <row r="104" spans="1:5" ht="12" customHeight="1">
      <c r="A104" s="186" t="s">
        <v>377</v>
      </c>
      <c r="B104" s="9" t="s">
        <v>97</v>
      </c>
      <c r="C104" s="166">
        <v>11000000</v>
      </c>
      <c r="D104" s="166">
        <v>12430000</v>
      </c>
      <c r="E104" s="109">
        <v>12399243</v>
      </c>
    </row>
    <row r="105" spans="1:7" ht="12" customHeight="1">
      <c r="A105" s="186" t="s">
        <v>378</v>
      </c>
      <c r="B105" s="17" t="s">
        <v>98</v>
      </c>
      <c r="C105" s="166">
        <v>757068064</v>
      </c>
      <c r="D105" s="166">
        <v>971443417</v>
      </c>
      <c r="E105" s="109">
        <v>773184659</v>
      </c>
      <c r="G105" s="951"/>
    </row>
    <row r="106" spans="1:5" ht="12" customHeight="1">
      <c r="A106" s="186" t="s">
        <v>379</v>
      </c>
      <c r="B106" s="6" t="s">
        <v>493</v>
      </c>
      <c r="C106" s="166"/>
      <c r="D106" s="166">
        <v>16425</v>
      </c>
      <c r="E106" s="109">
        <v>16425</v>
      </c>
    </row>
    <row r="107" spans="1:5" ht="12" customHeight="1">
      <c r="A107" s="186" t="s">
        <v>395</v>
      </c>
      <c r="B107" s="70" t="s">
        <v>218</v>
      </c>
      <c r="C107" s="166">
        <v>46210600</v>
      </c>
      <c r="D107" s="166">
        <v>46210600</v>
      </c>
      <c r="E107" s="109">
        <v>46210600</v>
      </c>
    </row>
    <row r="108" spans="1:5" ht="12" customHeight="1">
      <c r="A108" s="186" t="s">
        <v>373</v>
      </c>
      <c r="B108" s="70" t="s">
        <v>465</v>
      </c>
      <c r="C108" s="166"/>
      <c r="D108" s="166"/>
      <c r="E108" s="109"/>
    </row>
    <row r="109" spans="1:5" ht="12" customHeight="1">
      <c r="A109" s="186" t="s">
        <v>258</v>
      </c>
      <c r="B109" s="68" t="s">
        <v>172</v>
      </c>
      <c r="C109" s="166"/>
      <c r="D109" s="166"/>
      <c r="E109" s="109"/>
    </row>
    <row r="110" spans="1:5" ht="12" customHeight="1">
      <c r="A110" s="186" t="s">
        <v>259</v>
      </c>
      <c r="B110" s="69" t="s">
        <v>173</v>
      </c>
      <c r="C110" s="166"/>
      <c r="D110" s="166"/>
      <c r="E110" s="109"/>
    </row>
    <row r="111" spans="1:5" ht="12" customHeight="1">
      <c r="A111" s="186" t="s">
        <v>260</v>
      </c>
      <c r="B111" s="69" t="s">
        <v>174</v>
      </c>
      <c r="C111" s="166"/>
      <c r="D111" s="166"/>
      <c r="E111" s="109"/>
    </row>
    <row r="112" spans="1:5" ht="12" customHeight="1">
      <c r="A112" s="186" t="s">
        <v>380</v>
      </c>
      <c r="B112" s="68" t="s">
        <v>175</v>
      </c>
      <c r="C112" s="166">
        <v>475677238</v>
      </c>
      <c r="D112" s="166">
        <v>504492680</v>
      </c>
      <c r="E112" s="109">
        <v>504192304</v>
      </c>
    </row>
    <row r="113" spans="1:5" ht="12" customHeight="1">
      <c r="A113" s="186" t="s">
        <v>381</v>
      </c>
      <c r="B113" s="68" t="s">
        <v>176</v>
      </c>
      <c r="C113" s="166"/>
      <c r="D113" s="166">
        <v>0</v>
      </c>
      <c r="E113" s="109"/>
    </row>
    <row r="114" spans="1:5" ht="12" customHeight="1">
      <c r="A114" s="186" t="s">
        <v>396</v>
      </c>
      <c r="B114" s="69" t="s">
        <v>177</v>
      </c>
      <c r="C114" s="166"/>
      <c r="D114" s="166">
        <v>0</v>
      </c>
      <c r="E114" s="109"/>
    </row>
    <row r="115" spans="1:5" ht="12" customHeight="1">
      <c r="A115" s="194" t="s">
        <v>382</v>
      </c>
      <c r="B115" s="70" t="s">
        <v>178</v>
      </c>
      <c r="C115" s="166"/>
      <c r="D115" s="166">
        <v>0</v>
      </c>
      <c r="E115" s="109"/>
    </row>
    <row r="116" spans="1:5" ht="12" customHeight="1">
      <c r="A116" s="186" t="s">
        <v>383</v>
      </c>
      <c r="B116" s="70" t="s">
        <v>179</v>
      </c>
      <c r="C116" s="166"/>
      <c r="D116" s="166">
        <v>0</v>
      </c>
      <c r="E116" s="109"/>
    </row>
    <row r="117" spans="1:5" ht="12" customHeight="1">
      <c r="A117" s="187" t="s">
        <v>384</v>
      </c>
      <c r="B117" s="70" t="s">
        <v>180</v>
      </c>
      <c r="C117" s="166">
        <v>187783780</v>
      </c>
      <c r="D117" s="166">
        <v>223666180</v>
      </c>
      <c r="E117" s="109">
        <v>222765330</v>
      </c>
    </row>
    <row r="118" spans="1:5" ht="12" customHeight="1">
      <c r="A118" s="186" t="s">
        <v>385</v>
      </c>
      <c r="B118" s="9" t="s">
        <v>466</v>
      </c>
      <c r="C118" s="164">
        <v>47396446</v>
      </c>
      <c r="D118" s="164">
        <v>197057532</v>
      </c>
      <c r="E118" s="107"/>
    </row>
    <row r="119" spans="1:5" ht="12" customHeight="1">
      <c r="A119" s="186" t="s">
        <v>386</v>
      </c>
      <c r="B119" s="6" t="s">
        <v>467</v>
      </c>
      <c r="C119" s="164">
        <v>6303846</v>
      </c>
      <c r="D119" s="164">
        <v>100774766</v>
      </c>
      <c r="E119" s="107"/>
    </row>
    <row r="120" spans="1:5" ht="12" customHeight="1" thickBot="1">
      <c r="A120" s="195" t="s">
        <v>387</v>
      </c>
      <c r="B120" s="215" t="s">
        <v>488</v>
      </c>
      <c r="C120" s="226">
        <v>41092600</v>
      </c>
      <c r="D120" s="226">
        <v>96282766</v>
      </c>
      <c r="E120" s="220"/>
    </row>
    <row r="121" spans="1:5" ht="12" customHeight="1" thickBot="1">
      <c r="A121" s="628" t="s">
        <v>397</v>
      </c>
      <c r="B121" s="214" t="s">
        <v>522</v>
      </c>
      <c r="C121" s="227">
        <v>353282723</v>
      </c>
      <c r="D121" s="163">
        <f>+D122+D124+D126</f>
        <v>261437805</v>
      </c>
      <c r="E121" s="221">
        <f>+E122+E124+E126</f>
        <v>252406841</v>
      </c>
    </row>
    <row r="122" spans="1:5" ht="12" customHeight="1">
      <c r="A122" s="185">
        <v>23</v>
      </c>
      <c r="B122" s="6" t="s">
        <v>114</v>
      </c>
      <c r="C122" s="165">
        <v>267181723</v>
      </c>
      <c r="D122" s="263">
        <v>174160371</v>
      </c>
      <c r="E122" s="108">
        <v>165150588</v>
      </c>
    </row>
    <row r="123" spans="1:5" ht="12" customHeight="1">
      <c r="A123" s="185" t="s">
        <v>389</v>
      </c>
      <c r="B123" s="10" t="s">
        <v>486</v>
      </c>
      <c r="C123" s="165">
        <v>226315723</v>
      </c>
      <c r="D123" s="263">
        <v>129434326</v>
      </c>
      <c r="E123" s="108">
        <v>129434326</v>
      </c>
    </row>
    <row r="124" spans="1:5" ht="12" customHeight="1">
      <c r="A124" s="185" t="s">
        <v>390</v>
      </c>
      <c r="B124" s="10" t="s">
        <v>99</v>
      </c>
      <c r="C124" s="164">
        <v>82700000</v>
      </c>
      <c r="D124" s="264">
        <v>85643234</v>
      </c>
      <c r="E124" s="107">
        <v>85622053</v>
      </c>
    </row>
    <row r="125" spans="1:5" ht="12" customHeight="1">
      <c r="A125" s="185" t="s">
        <v>391</v>
      </c>
      <c r="B125" s="10" t="s">
        <v>454</v>
      </c>
      <c r="C125" s="164"/>
      <c r="D125" s="264">
        <v>0</v>
      </c>
      <c r="E125" s="107"/>
    </row>
    <row r="126" spans="1:5" ht="12" customHeight="1">
      <c r="A126" s="185" t="s">
        <v>392</v>
      </c>
      <c r="B126" s="121" t="s">
        <v>257</v>
      </c>
      <c r="C126" s="164">
        <v>3401000</v>
      </c>
      <c r="D126" s="264">
        <v>1634200</v>
      </c>
      <c r="E126" s="107">
        <v>1634200</v>
      </c>
    </row>
    <row r="127" spans="1:5" ht="12" customHeight="1">
      <c r="A127" s="185" t="s">
        <v>393</v>
      </c>
      <c r="B127" s="120" t="s">
        <v>489</v>
      </c>
      <c r="C127" s="164"/>
      <c r="D127" s="264">
        <v>0</v>
      </c>
      <c r="E127" s="107"/>
    </row>
    <row r="128" spans="1:5" ht="12" customHeight="1">
      <c r="A128" s="185" t="s">
        <v>394</v>
      </c>
      <c r="B128" s="173" t="s">
        <v>185</v>
      </c>
      <c r="C128" s="164"/>
      <c r="D128" s="264">
        <v>0</v>
      </c>
      <c r="E128" s="107"/>
    </row>
    <row r="129" spans="1:5" ht="15.75">
      <c r="A129" s="185" t="s">
        <v>398</v>
      </c>
      <c r="B129" s="69" t="s">
        <v>174</v>
      </c>
      <c r="C129" s="164"/>
      <c r="D129" s="264">
        <v>0</v>
      </c>
      <c r="E129" s="107"/>
    </row>
    <row r="130" spans="1:5" ht="12" customHeight="1">
      <c r="A130" s="185" t="s">
        <v>451</v>
      </c>
      <c r="B130" s="69" t="s">
        <v>184</v>
      </c>
      <c r="C130" s="164">
        <v>3401000</v>
      </c>
      <c r="D130" s="264">
        <v>1634200</v>
      </c>
      <c r="E130" s="107">
        <v>1634200</v>
      </c>
    </row>
    <row r="131" spans="1:5" ht="12" customHeight="1">
      <c r="A131" s="185" t="s">
        <v>399</v>
      </c>
      <c r="B131" s="69" t="s">
        <v>183</v>
      </c>
      <c r="C131" s="164"/>
      <c r="D131" s="264"/>
      <c r="E131" s="107"/>
    </row>
    <row r="132" spans="1:5" ht="12" customHeight="1">
      <c r="A132" s="185" t="s">
        <v>400</v>
      </c>
      <c r="B132" s="69" t="s">
        <v>177</v>
      </c>
      <c r="C132" s="164"/>
      <c r="D132" s="264"/>
      <c r="E132" s="107"/>
    </row>
    <row r="133" spans="1:5" ht="12" customHeight="1">
      <c r="A133" s="185" t="s">
        <v>401</v>
      </c>
      <c r="B133" s="69" t="s">
        <v>182</v>
      </c>
      <c r="C133" s="164"/>
      <c r="D133" s="264"/>
      <c r="E133" s="107"/>
    </row>
    <row r="134" spans="1:5" ht="16.5" thickBot="1">
      <c r="A134" s="194">
        <v>35</v>
      </c>
      <c r="B134" s="69" t="s">
        <v>181</v>
      </c>
      <c r="C134" s="166"/>
      <c r="D134" s="265"/>
      <c r="E134" s="109"/>
    </row>
    <row r="135" spans="1:5" ht="12" customHeight="1" thickBot="1">
      <c r="A135" s="25">
        <v>36</v>
      </c>
      <c r="B135" s="61" t="s">
        <v>452</v>
      </c>
      <c r="C135" s="163">
        <v>1519657822</v>
      </c>
      <c r="D135" s="266">
        <f>+D100+D121</f>
        <v>1677789297</v>
      </c>
      <c r="E135" s="106">
        <f>+E100+E121</f>
        <v>1439729412</v>
      </c>
    </row>
    <row r="136" spans="1:5" ht="12" customHeight="1" thickBot="1">
      <c r="A136" s="25">
        <v>37</v>
      </c>
      <c r="B136" s="61" t="s">
        <v>468</v>
      </c>
      <c r="C136" s="163">
        <v>0</v>
      </c>
      <c r="D136" s="266">
        <f>+D137+D138+D139</f>
        <v>0</v>
      </c>
      <c r="E136" s="106">
        <f>+E137+E138+E139</f>
        <v>0</v>
      </c>
    </row>
    <row r="137" spans="1:5" ht="12" customHeight="1">
      <c r="A137" s="185">
        <v>38</v>
      </c>
      <c r="B137" s="10" t="s">
        <v>224</v>
      </c>
      <c r="C137" s="164"/>
      <c r="D137" s="264"/>
      <c r="E137" s="107"/>
    </row>
    <row r="138" spans="1:5" ht="12" customHeight="1">
      <c r="A138" s="185" t="s">
        <v>406</v>
      </c>
      <c r="B138" s="10" t="s">
        <v>225</v>
      </c>
      <c r="C138" s="164"/>
      <c r="D138" s="264"/>
      <c r="E138" s="107"/>
    </row>
    <row r="139" spans="1:5" ht="12" customHeight="1" thickBot="1">
      <c r="A139" s="194" t="s">
        <v>407</v>
      </c>
      <c r="B139" s="10" t="s">
        <v>226</v>
      </c>
      <c r="C139" s="164"/>
      <c r="D139" s="264"/>
      <c r="E139" s="107"/>
    </row>
    <row r="140" spans="1:5" ht="12" customHeight="1" thickBot="1">
      <c r="A140" s="25">
        <v>41</v>
      </c>
      <c r="B140" s="61" t="s">
        <v>469</v>
      </c>
      <c r="C140" s="163">
        <v>0</v>
      </c>
      <c r="D140" s="266">
        <f>SUM(D141:D146)</f>
        <v>0</v>
      </c>
      <c r="E140" s="106">
        <f>SUM(E141:E146)</f>
        <v>0</v>
      </c>
    </row>
    <row r="141" spans="1:5" ht="12" customHeight="1">
      <c r="A141" s="185">
        <v>42</v>
      </c>
      <c r="B141" s="7" t="s">
        <v>227</v>
      </c>
      <c r="C141" s="633"/>
      <c r="D141" s="633"/>
      <c r="E141" s="107"/>
    </row>
    <row r="142" spans="1:5" ht="12" customHeight="1">
      <c r="A142" s="185">
        <v>43</v>
      </c>
      <c r="B142" s="7" t="s">
        <v>219</v>
      </c>
      <c r="C142" s="634"/>
      <c r="D142" s="634"/>
      <c r="E142" s="107"/>
    </row>
    <row r="143" spans="1:5" ht="12" customHeight="1">
      <c r="A143" s="185" t="s">
        <v>410</v>
      </c>
      <c r="B143" s="7" t="s">
        <v>220</v>
      </c>
      <c r="C143" s="634"/>
      <c r="D143" s="634"/>
      <c r="E143" s="107"/>
    </row>
    <row r="144" spans="1:5" ht="12" customHeight="1">
      <c r="A144" s="185" t="s">
        <v>411</v>
      </c>
      <c r="B144" s="7" t="s">
        <v>221</v>
      </c>
      <c r="C144" s="634"/>
      <c r="D144" s="634"/>
      <c r="E144" s="107"/>
    </row>
    <row r="145" spans="1:5" ht="12" customHeight="1">
      <c r="A145" s="185" t="s">
        <v>412</v>
      </c>
      <c r="B145" s="7" t="s">
        <v>222</v>
      </c>
      <c r="C145" s="634"/>
      <c r="D145" s="634"/>
      <c r="E145" s="107"/>
    </row>
    <row r="146" spans="1:5" ht="12" customHeight="1" thickBot="1">
      <c r="A146" s="195">
        <v>47</v>
      </c>
      <c r="B146" s="294" t="s">
        <v>223</v>
      </c>
      <c r="C146" s="635"/>
      <c r="D146" s="635"/>
      <c r="E146" s="220"/>
    </row>
    <row r="147" spans="1:5" ht="12" customHeight="1" thickBot="1">
      <c r="A147" s="25">
        <v>48</v>
      </c>
      <c r="B147" s="61" t="s">
        <v>470</v>
      </c>
      <c r="C147" s="169">
        <v>24147358</v>
      </c>
      <c r="D147" s="267">
        <f>+D148+D149+D150+D151</f>
        <v>24312307</v>
      </c>
      <c r="E147" s="197">
        <f>+E148+E149+E150+E151</f>
        <v>24305728</v>
      </c>
    </row>
    <row r="148" spans="1:5" ht="12" customHeight="1">
      <c r="A148" s="185">
        <v>49</v>
      </c>
      <c r="B148" s="7" t="s">
        <v>186</v>
      </c>
      <c r="C148" s="164"/>
      <c r="D148" s="264"/>
      <c r="E148" s="107"/>
    </row>
    <row r="149" spans="1:5" ht="12" customHeight="1">
      <c r="A149" s="185" t="s">
        <v>415</v>
      </c>
      <c r="B149" s="7" t="s">
        <v>187</v>
      </c>
      <c r="C149" s="164">
        <v>22993337</v>
      </c>
      <c r="D149" s="264">
        <v>23158286</v>
      </c>
      <c r="E149" s="107">
        <v>23158286</v>
      </c>
    </row>
    <row r="150" spans="1:5" ht="12" customHeight="1">
      <c r="A150" s="185" t="s">
        <v>416</v>
      </c>
      <c r="B150" s="7" t="s">
        <v>230</v>
      </c>
      <c r="C150" s="164"/>
      <c r="D150" s="264">
        <v>0</v>
      </c>
      <c r="E150" s="107"/>
    </row>
    <row r="151" spans="1:5" ht="12" customHeight="1" thickBot="1">
      <c r="A151" s="194">
        <v>52</v>
      </c>
      <c r="B151" s="5" t="s">
        <v>200</v>
      </c>
      <c r="C151" s="164">
        <v>1154021</v>
      </c>
      <c r="D151" s="264">
        <v>1154021</v>
      </c>
      <c r="E151" s="107">
        <v>1147442</v>
      </c>
    </row>
    <row r="152" spans="1:5" ht="12" customHeight="1" thickBot="1">
      <c r="A152" s="25">
        <v>53</v>
      </c>
      <c r="B152" s="61" t="s">
        <v>471</v>
      </c>
      <c r="C152" s="228">
        <v>0</v>
      </c>
      <c r="D152" s="268">
        <f>SUM(D153:D157)</f>
        <v>0</v>
      </c>
      <c r="E152" s="222">
        <f>SUM(E153:E157)</f>
        <v>0</v>
      </c>
    </row>
    <row r="153" spans="1:5" ht="12" customHeight="1">
      <c r="A153" s="185">
        <v>54</v>
      </c>
      <c r="B153" s="7" t="s">
        <v>228</v>
      </c>
      <c r="C153" s="164"/>
      <c r="D153" s="264"/>
      <c r="E153" s="107"/>
    </row>
    <row r="154" spans="1:5" ht="12" customHeight="1">
      <c r="A154" s="185">
        <v>55</v>
      </c>
      <c r="B154" s="7" t="s">
        <v>231</v>
      </c>
      <c r="C154" s="164"/>
      <c r="D154" s="264"/>
      <c r="E154" s="107"/>
    </row>
    <row r="155" spans="1:5" ht="12" customHeight="1">
      <c r="A155" s="185" t="s">
        <v>420</v>
      </c>
      <c r="B155" s="7" t="s">
        <v>229</v>
      </c>
      <c r="C155" s="164"/>
      <c r="D155" s="264"/>
      <c r="E155" s="107"/>
    </row>
    <row r="156" spans="1:5" ht="12" customHeight="1">
      <c r="A156" s="185" t="s">
        <v>421</v>
      </c>
      <c r="B156" s="7" t="s">
        <v>244</v>
      </c>
      <c r="C156" s="164"/>
      <c r="D156" s="264"/>
      <c r="E156" s="107"/>
    </row>
    <row r="157" spans="1:5" ht="12" customHeight="1" thickBot="1">
      <c r="A157" s="185" t="s">
        <v>422</v>
      </c>
      <c r="B157" s="7" t="s">
        <v>232</v>
      </c>
      <c r="C157" s="164"/>
      <c r="D157" s="264"/>
      <c r="E157" s="107"/>
    </row>
    <row r="158" spans="1:5" ht="12" customHeight="1" thickBot="1">
      <c r="A158" s="25">
        <v>59</v>
      </c>
      <c r="B158" s="61" t="s">
        <v>233</v>
      </c>
      <c r="C158" s="229"/>
      <c r="D158" s="269"/>
      <c r="E158" s="223"/>
    </row>
    <row r="159" spans="1:5" ht="12" customHeight="1" thickBot="1">
      <c r="A159" s="25">
        <v>60</v>
      </c>
      <c r="B159" s="61" t="s">
        <v>234</v>
      </c>
      <c r="C159" s="229"/>
      <c r="D159" s="269"/>
      <c r="E159" s="223"/>
    </row>
    <row r="160" spans="1:9" ht="15" customHeight="1" thickBot="1">
      <c r="A160" s="25">
        <v>61</v>
      </c>
      <c r="B160" s="61" t="s">
        <v>453</v>
      </c>
      <c r="C160" s="230">
        <v>24147358</v>
      </c>
      <c r="D160" s="270">
        <f>+D136+D140+D147+D152+D158+D159</f>
        <v>24312307</v>
      </c>
      <c r="E160" s="224">
        <f>+E136+E140+E147+E152+E158+E159</f>
        <v>24305728</v>
      </c>
      <c r="F160" s="183"/>
      <c r="G160" s="184"/>
      <c r="H160" s="184"/>
      <c r="I160" s="184"/>
    </row>
    <row r="161" spans="1:7" s="176" customFormat="1" ht="12.75" customHeight="1" thickBot="1">
      <c r="A161" s="196">
        <v>62</v>
      </c>
      <c r="B161" s="153" t="s">
        <v>472</v>
      </c>
      <c r="C161" s="230">
        <v>1543805180</v>
      </c>
      <c r="D161" s="270">
        <f>+D135+D160</f>
        <v>1702101604</v>
      </c>
      <c r="E161" s="224">
        <f>+E135+E160</f>
        <v>1464035140</v>
      </c>
      <c r="G161" s="950"/>
    </row>
    <row r="162" spans="3:4" ht="15.75">
      <c r="C162" s="271">
        <f>C93-C161</f>
        <v>0</v>
      </c>
      <c r="D162" s="271">
        <f>D93-D161</f>
        <v>0</v>
      </c>
    </row>
    <row r="163" spans="1:5" ht="15.75">
      <c r="A163" s="962" t="s">
        <v>188</v>
      </c>
      <c r="B163" s="962"/>
      <c r="C163" s="962"/>
      <c r="D163" s="962"/>
      <c r="E163" s="962"/>
    </row>
    <row r="164" spans="1:5" ht="15" customHeight="1" thickBot="1">
      <c r="A164" s="963"/>
      <c r="B164" s="963"/>
      <c r="C164" s="127"/>
      <c r="E164" s="127" t="str">
        <f>E96</f>
        <v> Forintban!</v>
      </c>
    </row>
    <row r="165" spans="1:5" ht="25.5" customHeight="1" thickBot="1">
      <c r="A165" s="25">
        <v>1</v>
      </c>
      <c r="B165" s="23" t="s">
        <v>455</v>
      </c>
      <c r="C165" s="272">
        <f>+C68-C135</f>
        <v>-315985604</v>
      </c>
      <c r="D165" s="163">
        <f>+D68-D135</f>
        <v>-342806699</v>
      </c>
      <c r="E165" s="106">
        <f>+E68-E135</f>
        <v>-109586859</v>
      </c>
    </row>
    <row r="166" spans="1:5" ht="32.25" customHeight="1" thickBot="1">
      <c r="A166" s="25">
        <v>2</v>
      </c>
      <c r="B166" s="23" t="s">
        <v>519</v>
      </c>
      <c r="C166" s="163">
        <f>+C92-C160</f>
        <v>315985604</v>
      </c>
      <c r="D166" s="163">
        <f>+D92-D160</f>
        <v>342806699</v>
      </c>
      <c r="E166" s="106">
        <f>+E92-E160</f>
        <v>342813278</v>
      </c>
    </row>
  </sheetData>
  <sheetProtection/>
  <mergeCells count="16">
    <mergeCell ref="A163:E163"/>
    <mergeCell ref="A164:B164"/>
    <mergeCell ref="A7:A8"/>
    <mergeCell ref="B7:B8"/>
    <mergeCell ref="C7:E7"/>
    <mergeCell ref="A95:E95"/>
    <mergeCell ref="A96:B96"/>
    <mergeCell ref="A97:A98"/>
    <mergeCell ref="B97:B98"/>
    <mergeCell ref="C97:E97"/>
    <mergeCell ref="B1:E1"/>
    <mergeCell ref="A4:E4"/>
    <mergeCell ref="A5:E5"/>
    <mergeCell ref="A6:B6"/>
    <mergeCell ref="A2:E2"/>
    <mergeCell ref="A3:E3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K159"/>
  <sheetViews>
    <sheetView zoomScale="120" zoomScaleNormal="120" zoomScaleSheetLayoutView="100" workbookViewId="0" topLeftCell="A1">
      <selection activeCell="I24" sqref="I24"/>
    </sheetView>
  </sheetViews>
  <sheetFormatPr defaultColWidth="9.00390625" defaultRowHeight="12.75"/>
  <cols>
    <col min="1" max="1" width="7.625" style="156" customWidth="1"/>
    <col min="2" max="2" width="63.875" style="157" customWidth="1"/>
    <col min="3" max="3" width="14.125" style="158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235"/>
      <c r="B1" s="1027" t="s">
        <v>1008</v>
      </c>
      <c r="C1" s="1028"/>
      <c r="D1" s="1028"/>
      <c r="E1" s="1028"/>
    </row>
    <row r="2" spans="1:5" s="54" customFormat="1" ht="21" customHeight="1" thickBot="1">
      <c r="A2" s="322"/>
      <c r="B2" s="1029" t="s">
        <v>525</v>
      </c>
      <c r="C2" s="1029"/>
      <c r="D2" s="1029"/>
      <c r="E2" s="323" t="s">
        <v>42</v>
      </c>
    </row>
    <row r="3" spans="1:5" s="54" customFormat="1" ht="16.5" thickBot="1">
      <c r="A3" s="322"/>
      <c r="B3" s="1029" t="s">
        <v>203</v>
      </c>
      <c r="C3" s="1029"/>
      <c r="D3" s="1029"/>
      <c r="E3" s="324" t="s">
        <v>42</v>
      </c>
    </row>
    <row r="4" spans="1:5" s="55" customFormat="1" ht="15.75" customHeight="1" thickBot="1">
      <c r="A4" s="236"/>
      <c r="B4" s="236"/>
      <c r="C4" s="237"/>
      <c r="D4" s="325"/>
      <c r="E4" s="326" t="str">
        <f>'8.sz.mell.'!G4</f>
        <v> Forintban!</v>
      </c>
    </row>
    <row r="5" spans="1:5" ht="24.75" thickBot="1">
      <c r="A5" s="238" t="s">
        <v>105</v>
      </c>
      <c r="B5" s="239" t="s">
        <v>250</v>
      </c>
      <c r="C5" s="239" t="s">
        <v>276</v>
      </c>
      <c r="D5" s="327" t="s">
        <v>277</v>
      </c>
      <c r="E5" s="328" t="s">
        <v>1009</v>
      </c>
    </row>
    <row r="6" spans="1:5" s="43" customFormat="1" ht="12.75" customHeight="1" thickBot="1">
      <c r="A6" s="82" t="s">
        <v>236</v>
      </c>
      <c r="B6" s="83" t="s">
        <v>237</v>
      </c>
      <c r="C6" s="83" t="s">
        <v>238</v>
      </c>
      <c r="D6" s="329" t="s">
        <v>240</v>
      </c>
      <c r="E6" s="84" t="s">
        <v>239</v>
      </c>
    </row>
    <row r="7" spans="1:5" s="43" customFormat="1" ht="15.75" customHeight="1" thickBot="1">
      <c r="A7" s="1030" t="s">
        <v>43</v>
      </c>
      <c r="B7" s="1031"/>
      <c r="C7" s="1031"/>
      <c r="D7" s="1031"/>
      <c r="E7" s="1032"/>
    </row>
    <row r="8" spans="1:5" s="43" customFormat="1" ht="12" customHeight="1" thickBot="1">
      <c r="A8" s="25">
        <f>'1.sz.mell.'!A10</f>
        <v>1</v>
      </c>
      <c r="B8" s="19" t="str">
        <f>'1.sz.mell.'!B10</f>
        <v>Működési célú támogatások államháztartáson belülről (10+…+11+…+14)</v>
      </c>
      <c r="C8" s="651">
        <v>728836510</v>
      </c>
      <c r="D8" s="266">
        <f>D17+D18+D19+D20+D21</f>
        <v>855500403</v>
      </c>
      <c r="E8" s="106">
        <f>E17+E18+E19+E20+E21</f>
        <v>854081039</v>
      </c>
    </row>
    <row r="9" spans="1:5" s="56" customFormat="1" ht="12" customHeight="1">
      <c r="A9" s="185" t="str">
        <f>'1.sz.mell.'!A11</f>
        <v>2</v>
      </c>
      <c r="B9" s="177" t="str">
        <f>'1.sz.mell.'!B11</f>
        <v>Helyi önkormányzatok működésének általános támogatása</v>
      </c>
      <c r="C9" s="652">
        <v>201665587</v>
      </c>
      <c r="D9" s="225">
        <v>201665587</v>
      </c>
      <c r="E9" s="108">
        <v>201665587</v>
      </c>
    </row>
    <row r="10" spans="1:5" s="57" customFormat="1" ht="12" customHeight="1">
      <c r="A10" s="186" t="str">
        <f>'1.sz.mell.'!A12</f>
        <v>3</v>
      </c>
      <c r="B10" s="178" t="str">
        <f>'1.sz.mell.'!B12</f>
        <v>Önkormányzatok egyes köznevelési feladatainak támogatása</v>
      </c>
      <c r="C10" s="653">
        <v>232219210</v>
      </c>
      <c r="D10" s="164">
        <v>234551380</v>
      </c>
      <c r="E10" s="107">
        <v>234551380</v>
      </c>
    </row>
    <row r="11" spans="1:5" s="57" customFormat="1" ht="12" customHeight="1">
      <c r="A11" s="186" t="str">
        <f>'1.sz.mell.'!A13</f>
        <v>4</v>
      </c>
      <c r="B11" s="178" t="str">
        <f>'1.sz.mell.'!B13</f>
        <v>Önkormányzatok szociális és gyermekjóléti feladatainak támogatása</v>
      </c>
      <c r="C11" s="653">
        <v>99626218</v>
      </c>
      <c r="D11" s="164">
        <v>112688449</v>
      </c>
      <c r="E11" s="107">
        <v>112688449</v>
      </c>
    </row>
    <row r="12" spans="1:5" s="57" customFormat="1" ht="12" customHeight="1">
      <c r="A12" s="186" t="str">
        <f>'1.sz.mell.'!A14</f>
        <v>5</v>
      </c>
      <c r="B12" s="178" t="str">
        <f>'1.sz.mell.'!B14</f>
        <v>Önkormányzatok gyermekétkeztetési feladatainak támogatása</v>
      </c>
      <c r="C12" s="653">
        <v>72574122</v>
      </c>
      <c r="D12" s="164">
        <v>78928024</v>
      </c>
      <c r="E12" s="107">
        <v>78928024</v>
      </c>
    </row>
    <row r="13" spans="1:5" s="57" customFormat="1" ht="12" customHeight="1">
      <c r="A13" s="186" t="str">
        <f>'1.sz.mell.'!A15</f>
        <v>6</v>
      </c>
      <c r="B13" s="178" t="str">
        <f>'1.sz.mell.'!B15</f>
        <v>Önkormányzatok kulturális feladatainak támogatása</v>
      </c>
      <c r="C13" s="653">
        <v>14187543</v>
      </c>
      <c r="D13" s="164">
        <v>15462543</v>
      </c>
      <c r="E13" s="107">
        <v>15462543</v>
      </c>
    </row>
    <row r="14" spans="1:5" s="56" customFormat="1" ht="12" customHeight="1">
      <c r="A14" s="187" t="str">
        <f>'1.sz.mell.'!A16</f>
        <v>7</v>
      </c>
      <c r="B14" s="179" t="str">
        <f>'1.sz.mell.'!B16</f>
        <v>Működési célú kvi támogatások és kiegészítő támogatások </v>
      </c>
      <c r="C14" s="653"/>
      <c r="D14" s="166">
        <v>48917350</v>
      </c>
      <c r="E14" s="109">
        <v>48917350</v>
      </c>
    </row>
    <row r="15" spans="1:5" s="56" customFormat="1" ht="12" customHeight="1">
      <c r="A15" s="619" t="str">
        <f>'1.sz.mell.'!A17</f>
        <v>8</v>
      </c>
      <c r="B15" s="120" t="str">
        <f>'1.sz.mell.'!B17</f>
        <v>Elszámolásból származó bevételek</v>
      </c>
      <c r="C15" s="654"/>
      <c r="D15" s="164">
        <v>12132549</v>
      </c>
      <c r="E15" s="107">
        <v>12132549</v>
      </c>
    </row>
    <row r="16" spans="1:5" s="56" customFormat="1" ht="12" customHeight="1">
      <c r="A16" s="185" t="str">
        <f>'1.sz.mell.'!A18</f>
        <v>9</v>
      </c>
      <c r="B16" s="177" t="str">
        <f>'1.sz.mell.'!B18</f>
        <v>Elvonások és befizetések bevételei</v>
      </c>
      <c r="C16" s="653"/>
      <c r="D16" s="263"/>
      <c r="E16" s="108"/>
    </row>
    <row r="17" spans="1:5" s="56" customFormat="1" ht="12" customHeight="1">
      <c r="A17" s="185" t="str">
        <f>'1.sz.mell.'!A19</f>
        <v>10</v>
      </c>
      <c r="B17" s="616" t="str">
        <f>'1.sz.mell.'!B19</f>
        <v>Önkormányzat működési támogatásai (2+…+.9)</v>
      </c>
      <c r="C17" s="655">
        <v>620272680</v>
      </c>
      <c r="D17" s="515">
        <f>SUM(D9:D16)</f>
        <v>704345882</v>
      </c>
      <c r="E17" s="259">
        <f>SUM(E9:E16)</f>
        <v>704345882</v>
      </c>
    </row>
    <row r="18" spans="1:5" s="56" customFormat="1" ht="12" customHeight="1">
      <c r="A18" s="186" t="str">
        <f>'1.sz.mell.'!A20</f>
        <v>11</v>
      </c>
      <c r="B18" s="178" t="str">
        <f>'1.sz.mell.'!B20</f>
        <v>Működési célú garancia- és kezességvállalásból megtérülések </v>
      </c>
      <c r="C18" s="653"/>
      <c r="D18" s="263"/>
      <c r="E18" s="108"/>
    </row>
    <row r="19" spans="1:5" s="56" customFormat="1" ht="12" customHeight="1">
      <c r="A19" s="186" t="str">
        <f>'1.sz.mell.'!A21</f>
        <v>12</v>
      </c>
      <c r="B19" s="178" t="str">
        <f>'1.sz.mell.'!B21</f>
        <v>Működési célú visszatérítendő támogatások, kölcsönök visszatérülése </v>
      </c>
      <c r="C19" s="653"/>
      <c r="D19" s="263"/>
      <c r="E19" s="108"/>
    </row>
    <row r="20" spans="1:5" s="56" customFormat="1" ht="12" customHeight="1">
      <c r="A20" s="186" t="str">
        <f>'1.sz.mell.'!A22</f>
        <v>13</v>
      </c>
      <c r="B20" s="178" t="str">
        <f>'1.sz.mell.'!B22</f>
        <v>Működési célú visszatérítendő támogatások, kölcsönök igénybevétele</v>
      </c>
      <c r="C20" s="653"/>
      <c r="D20" s="263"/>
      <c r="E20" s="108"/>
    </row>
    <row r="21" spans="1:5" s="56" customFormat="1" ht="12" customHeight="1">
      <c r="A21" s="186" t="str">
        <f>'1.sz.mell.'!A23</f>
        <v>14</v>
      </c>
      <c r="B21" s="178" t="str">
        <f>'1.sz.mell.'!B23</f>
        <v>Egyéb működési célú támogatások bevételei </v>
      </c>
      <c r="C21" s="653">
        <v>108563830</v>
      </c>
      <c r="D21" s="263">
        <v>151154521</v>
      </c>
      <c r="E21" s="108">
        <v>149735157</v>
      </c>
    </row>
    <row r="22" spans="1:5" s="57" customFormat="1" ht="12" customHeight="1" thickBot="1">
      <c r="A22" s="187" t="str">
        <f>'1.sz.mell.'!A24</f>
        <v>15</v>
      </c>
      <c r="B22" s="179" t="str">
        <f>'1.sz.mell.'!B24</f>
        <v>14-ből EU-s támogatás</v>
      </c>
      <c r="C22" s="656">
        <v>5150970</v>
      </c>
      <c r="D22" s="263">
        <v>2952900</v>
      </c>
      <c r="E22" s="108">
        <v>2952900</v>
      </c>
    </row>
    <row r="23" spans="1:5" s="57" customFormat="1" ht="12" customHeight="1" thickBot="1">
      <c r="A23" s="25">
        <f>'1.sz.mell.'!A25</f>
        <v>16</v>
      </c>
      <c r="B23" s="19" t="str">
        <f>'1.sz.mell.'!B25</f>
        <v>Felhalmozási célú támogatások államháztartáson belülről (17+…+21)</v>
      </c>
      <c r="C23" s="651">
        <v>84154304</v>
      </c>
      <c r="D23" s="266">
        <f>+D24+D25+D26+D27+D28</f>
        <v>47266016</v>
      </c>
      <c r="E23" s="106">
        <f>+E24+E25+E26+E27+E28</f>
        <v>47266016</v>
      </c>
    </row>
    <row r="24" spans="1:5" s="57" customFormat="1" ht="12" customHeight="1">
      <c r="A24" s="185" t="str">
        <f>'1.sz.mell.'!A26</f>
        <v>17</v>
      </c>
      <c r="B24" s="177" t="str">
        <f>'1.sz.mell.'!B26</f>
        <v>Felhalmozási célú önkormányzati támogatások</v>
      </c>
      <c r="C24" s="652"/>
      <c r="D24" s="263"/>
      <c r="E24" s="108"/>
    </row>
    <row r="25" spans="1:5" s="56" customFormat="1" ht="12" customHeight="1">
      <c r="A25" s="186" t="str">
        <f>'1.sz.mell.'!A27</f>
        <v>18</v>
      </c>
      <c r="B25" s="178" t="str">
        <f>'1.sz.mell.'!B27</f>
        <v>Felhalmozási célú garancia- és kezességvállalásból megtérülések</v>
      </c>
      <c r="C25" s="653"/>
      <c r="D25" s="264"/>
      <c r="E25" s="107"/>
    </row>
    <row r="26" spans="1:5" s="57" customFormat="1" ht="12" customHeight="1">
      <c r="A26" s="186" t="str">
        <f>'1.sz.mell.'!A28</f>
        <v>19</v>
      </c>
      <c r="B26" s="178" t="str">
        <f>'1.sz.mell.'!B28</f>
        <v>Felhalmozási célú visszatérítendő támogatások, kölcsönök visszatérülése</v>
      </c>
      <c r="C26" s="653"/>
      <c r="D26" s="264"/>
      <c r="E26" s="107"/>
    </row>
    <row r="27" spans="1:5" s="57" customFormat="1" ht="12" customHeight="1">
      <c r="A27" s="186" t="str">
        <f>'1.sz.mell.'!A29</f>
        <v>20</v>
      </c>
      <c r="B27" s="178" t="str">
        <f>'1.sz.mell.'!B29</f>
        <v>Felhalmozási célú visszatérítendő támogatások, kölcsönök igénybevétele</v>
      </c>
      <c r="C27" s="653"/>
      <c r="D27" s="264"/>
      <c r="E27" s="107"/>
    </row>
    <row r="28" spans="1:5" s="57" customFormat="1" ht="12" customHeight="1">
      <c r="A28" s="186" t="str">
        <f>'1.sz.mell.'!A30</f>
        <v>21</v>
      </c>
      <c r="B28" s="178" t="str">
        <f>'1.sz.mell.'!B30</f>
        <v>Egyéb felhalmozási célú támogatások bevételei</v>
      </c>
      <c r="C28" s="653">
        <v>84154304</v>
      </c>
      <c r="D28" s="264">
        <v>47266016</v>
      </c>
      <c r="E28" s="107">
        <v>47266016</v>
      </c>
    </row>
    <row r="29" spans="1:5" s="57" customFormat="1" ht="12" customHeight="1" thickBot="1">
      <c r="A29" s="187" t="str">
        <f>'1.sz.mell.'!A31</f>
        <v>22</v>
      </c>
      <c r="B29" s="179" t="str">
        <f>'1.sz.mell.'!B31</f>
        <v>   21-ből EU-s támogatás</v>
      </c>
      <c r="C29" s="656">
        <v>84154304</v>
      </c>
      <c r="D29" s="265">
        <v>47266016</v>
      </c>
      <c r="E29" s="109">
        <v>47266016</v>
      </c>
    </row>
    <row r="30" spans="1:5" s="57" customFormat="1" ht="12" customHeight="1" thickBot="1">
      <c r="A30" s="25">
        <f>'1.sz.mell.'!A32</f>
        <v>23</v>
      </c>
      <c r="B30" s="19" t="str">
        <f>'1.sz.mell.'!B32</f>
        <v>Közhatalmi bevételek (24+…+30)</v>
      </c>
      <c r="C30" s="657">
        <v>325600000</v>
      </c>
      <c r="D30" s="169">
        <f>SUM(D31:D37)</f>
        <v>344871154</v>
      </c>
      <c r="E30" s="197">
        <f>SUM(E31:E37)</f>
        <v>344304102</v>
      </c>
    </row>
    <row r="31" spans="1:5" s="57" customFormat="1" ht="12" customHeight="1">
      <c r="A31" s="185" t="str">
        <f>'1.sz.mell.'!A33</f>
        <v>24</v>
      </c>
      <c r="B31" s="177" t="str">
        <f>'1.sz.mell.'!B33</f>
        <v>Építményadó</v>
      </c>
      <c r="C31" s="658"/>
      <c r="D31" s="165"/>
      <c r="E31" s="108"/>
    </row>
    <row r="32" spans="1:5" s="57" customFormat="1" ht="12" customHeight="1">
      <c r="A32" s="186" t="str">
        <f>'1.sz.mell.'!A34</f>
        <v>25</v>
      </c>
      <c r="B32" s="177" t="str">
        <f>'1.sz.mell.'!B34</f>
        <v>Magánszemélyek kommunális adója</v>
      </c>
      <c r="C32" s="659">
        <v>32000000</v>
      </c>
      <c r="D32" s="164">
        <v>32000000</v>
      </c>
      <c r="E32" s="107">
        <v>31519438</v>
      </c>
    </row>
    <row r="33" spans="1:5" s="57" customFormat="1" ht="12" customHeight="1">
      <c r="A33" s="186" t="str">
        <f>'1.sz.mell.'!A35</f>
        <v>26</v>
      </c>
      <c r="B33" s="177" t="str">
        <f>'1.sz.mell.'!B35</f>
        <v>Iparűzési adó</v>
      </c>
      <c r="C33" s="659">
        <v>292000000</v>
      </c>
      <c r="D33" s="164">
        <v>310771154</v>
      </c>
      <c r="E33" s="107">
        <v>310616934</v>
      </c>
    </row>
    <row r="34" spans="1:5" s="57" customFormat="1" ht="12" customHeight="1">
      <c r="A34" s="186" t="str">
        <f>'1.sz.mell.'!A36</f>
        <v>27</v>
      </c>
      <c r="B34" s="177" t="str">
        <f>'1.sz.mell.'!B36</f>
        <v>Talajterhelési díj </v>
      </c>
      <c r="C34" s="659">
        <v>500000</v>
      </c>
      <c r="D34" s="164">
        <v>600000</v>
      </c>
      <c r="E34" s="107">
        <v>638910</v>
      </c>
    </row>
    <row r="35" spans="1:5" s="57" customFormat="1" ht="12" customHeight="1">
      <c r="A35" s="186" t="str">
        <f>'1.sz.mell.'!A37</f>
        <v>28</v>
      </c>
      <c r="B35" s="177" t="str">
        <f>'1.sz.mell.'!B37</f>
        <v>Gépjárműadó</v>
      </c>
      <c r="C35" s="659"/>
      <c r="D35" s="164"/>
      <c r="E35" s="107"/>
    </row>
    <row r="36" spans="1:5" s="57" customFormat="1" ht="12" customHeight="1">
      <c r="A36" s="186" t="str">
        <f>'1.sz.mell.'!A38</f>
        <v>29</v>
      </c>
      <c r="B36" s="177" t="str">
        <f>'1.sz.mell.'!B38</f>
        <v>Telekadó</v>
      </c>
      <c r="C36" s="659"/>
      <c r="D36" s="164"/>
      <c r="E36" s="107"/>
    </row>
    <row r="37" spans="1:5" s="57" customFormat="1" ht="12" customHeight="1" thickBot="1">
      <c r="A37" s="187" t="str">
        <f>'1.sz.mell.'!A39</f>
        <v>30</v>
      </c>
      <c r="B37" s="177" t="s">
        <v>705</v>
      </c>
      <c r="C37" s="660">
        <v>1100000</v>
      </c>
      <c r="D37" s="166">
        <v>1500000</v>
      </c>
      <c r="E37" s="109">
        <v>1528820</v>
      </c>
    </row>
    <row r="38" spans="1:5" s="57" customFormat="1" ht="12" customHeight="1" thickBot="1">
      <c r="A38" s="25">
        <f>'1.sz.mell.'!A40</f>
        <v>31</v>
      </c>
      <c r="B38" s="19" t="str">
        <f>'1.sz.mell.'!B40</f>
        <v>Működési bevételek (32+…+ 42)</v>
      </c>
      <c r="C38" s="651">
        <v>33127000</v>
      </c>
      <c r="D38" s="266">
        <f>SUM(D39:D49)</f>
        <v>45310423</v>
      </c>
      <c r="E38" s="106">
        <f>SUM(E39:E49)</f>
        <v>42807343</v>
      </c>
    </row>
    <row r="39" spans="1:5" s="57" customFormat="1" ht="12" customHeight="1">
      <c r="A39" s="185" t="str">
        <f>'1.sz.mell.'!A41</f>
        <v>32</v>
      </c>
      <c r="B39" s="177" t="str">
        <f>'1.sz.mell.'!B41</f>
        <v>Készletértékesítés ellenértéke</v>
      </c>
      <c r="C39" s="652"/>
      <c r="D39" s="263"/>
      <c r="E39" s="108"/>
    </row>
    <row r="40" spans="1:5" s="57" customFormat="1" ht="12" customHeight="1">
      <c r="A40" s="186" t="str">
        <f>'1.sz.mell.'!A42</f>
        <v>33</v>
      </c>
      <c r="B40" s="178" t="str">
        <f>'1.sz.mell.'!B42</f>
        <v>Szolgáltatások ellenértéke</v>
      </c>
      <c r="C40" s="653">
        <v>2377000</v>
      </c>
      <c r="D40" s="264">
        <v>5003004</v>
      </c>
      <c r="E40" s="107">
        <v>3849399</v>
      </c>
    </row>
    <row r="41" spans="1:5" s="57" customFormat="1" ht="12" customHeight="1">
      <c r="A41" s="186" t="str">
        <f>'1.sz.mell.'!A43</f>
        <v>34</v>
      </c>
      <c r="B41" s="178" t="str">
        <f>'1.sz.mell.'!B43</f>
        <v>Közvetített szolgáltatások értéke</v>
      </c>
      <c r="C41" s="653">
        <v>3000000</v>
      </c>
      <c r="D41" s="264">
        <v>3500000</v>
      </c>
      <c r="E41" s="107">
        <v>3488555</v>
      </c>
    </row>
    <row r="42" spans="1:5" s="57" customFormat="1" ht="12" customHeight="1">
      <c r="A42" s="186" t="str">
        <f>'1.sz.mell.'!A44</f>
        <v>35</v>
      </c>
      <c r="B42" s="178" t="str">
        <f>'1.sz.mell.'!B44</f>
        <v>Tulajdonosi bevételek</v>
      </c>
      <c r="C42" s="653">
        <v>21000000</v>
      </c>
      <c r="D42" s="264">
        <v>21500000</v>
      </c>
      <c r="E42" s="107">
        <v>21528087</v>
      </c>
    </row>
    <row r="43" spans="1:5" s="57" customFormat="1" ht="12" customHeight="1">
      <c r="A43" s="186" t="str">
        <f>'1.sz.mell.'!A45</f>
        <v>36</v>
      </c>
      <c r="B43" s="178" t="str">
        <f>'1.sz.mell.'!B45</f>
        <v>Ellátási díjak</v>
      </c>
      <c r="C43" s="653"/>
      <c r="D43" s="264"/>
      <c r="E43" s="107"/>
    </row>
    <row r="44" spans="1:5" s="57" customFormat="1" ht="12" customHeight="1">
      <c r="A44" s="186" t="str">
        <f>'1.sz.mell.'!A46</f>
        <v>37</v>
      </c>
      <c r="B44" s="178" t="str">
        <f>'1.sz.mell.'!B46</f>
        <v>Kiszámlázott általános forgalmi adó </v>
      </c>
      <c r="C44" s="653">
        <v>3950000</v>
      </c>
      <c r="D44" s="264">
        <v>4929021</v>
      </c>
      <c r="E44" s="107">
        <v>4663738</v>
      </c>
    </row>
    <row r="45" spans="1:5" s="57" customFormat="1" ht="12" customHeight="1">
      <c r="A45" s="186" t="str">
        <f>'1.sz.mell.'!A47</f>
        <v>38</v>
      </c>
      <c r="B45" s="178" t="str">
        <f>'1.sz.mell.'!B47</f>
        <v>Általános forgalmi adó visszatérítése</v>
      </c>
      <c r="C45" s="653">
        <v>2800000</v>
      </c>
      <c r="D45" s="264">
        <v>6506686</v>
      </c>
      <c r="E45" s="107">
        <v>5414289</v>
      </c>
    </row>
    <row r="46" spans="1:5" s="57" customFormat="1" ht="12" customHeight="1">
      <c r="A46" s="186" t="str">
        <f>'1.sz.mell.'!A48</f>
        <v>39</v>
      </c>
      <c r="B46" s="178" t="str">
        <f>'1.sz.mell.'!B48</f>
        <v>Kamatbevételek és más nyereségjellegű bevételek</v>
      </c>
      <c r="C46" s="653"/>
      <c r="D46" s="264"/>
      <c r="E46" s="107">
        <v>261</v>
      </c>
    </row>
    <row r="47" spans="1:5" s="57" customFormat="1" ht="12" customHeight="1">
      <c r="A47" s="186" t="str">
        <f>'1.sz.mell.'!A49</f>
        <v>40</v>
      </c>
      <c r="B47" s="178" t="str">
        <f>'1.sz.mell.'!B49</f>
        <v>Egyéb pénzügyi műveletek bevételei</v>
      </c>
      <c r="C47" s="654"/>
      <c r="D47" s="636"/>
      <c r="E47" s="110"/>
    </row>
    <row r="48" spans="1:5" s="57" customFormat="1" ht="12" customHeight="1">
      <c r="A48" s="187" t="str">
        <f>'1.sz.mell.'!A50</f>
        <v>41</v>
      </c>
      <c r="B48" s="179" t="str">
        <f>'1.sz.mell.'!B50</f>
        <v>Biztosító által fizetett kártérítés</v>
      </c>
      <c r="C48" s="661"/>
      <c r="D48" s="637">
        <v>3871712</v>
      </c>
      <c r="E48" s="111">
        <v>3834778</v>
      </c>
    </row>
    <row r="49" spans="1:5" s="57" customFormat="1" ht="12" customHeight="1" thickBot="1">
      <c r="A49" s="187" t="str">
        <f>'1.sz.mell.'!A51</f>
        <v>42</v>
      </c>
      <c r="B49" s="179" t="str">
        <f>'1.sz.mell.'!B51</f>
        <v>Egyéb működési bevételek</v>
      </c>
      <c r="C49" s="661"/>
      <c r="D49" s="637"/>
      <c r="E49" s="111">
        <v>28236</v>
      </c>
    </row>
    <row r="50" spans="1:5" s="57" customFormat="1" ht="12" customHeight="1" thickBot="1">
      <c r="A50" s="25">
        <f>'1.sz.mell.'!A52</f>
        <v>43</v>
      </c>
      <c r="B50" s="19" t="str">
        <f>'1.sz.mell.'!B52</f>
        <v>Felhalmozási bevételek (44+…+48)</v>
      </c>
      <c r="C50" s="651">
        <v>10000000</v>
      </c>
      <c r="D50" s="266">
        <f>SUM(D51:D55)</f>
        <v>750000</v>
      </c>
      <c r="E50" s="106">
        <f>SUM(E51:E55)</f>
        <v>190000</v>
      </c>
    </row>
    <row r="51" spans="1:5" s="57" customFormat="1" ht="12" customHeight="1">
      <c r="A51" s="185" t="str">
        <f>'1.sz.mell.'!A53</f>
        <v>44</v>
      </c>
      <c r="B51" s="177" t="str">
        <f>'1.sz.mell.'!B53</f>
        <v>Immateriális javak értékesítése</v>
      </c>
      <c r="C51" s="662"/>
      <c r="D51" s="638"/>
      <c r="E51" s="118"/>
    </row>
    <row r="52" spans="1:5" s="57" customFormat="1" ht="12" customHeight="1">
      <c r="A52" s="186" t="str">
        <f>'1.sz.mell.'!A54</f>
        <v>45</v>
      </c>
      <c r="B52" s="178" t="str">
        <f>'1.sz.mell.'!B54</f>
        <v>Ingatlanok értékesítése</v>
      </c>
      <c r="C52" s="654">
        <v>10000000</v>
      </c>
      <c r="D52" s="636">
        <v>750000</v>
      </c>
      <c r="E52" s="110">
        <v>190000</v>
      </c>
    </row>
    <row r="53" spans="1:5" s="57" customFormat="1" ht="12" customHeight="1">
      <c r="A53" s="186" t="str">
        <f>'1.sz.mell.'!A55</f>
        <v>46</v>
      </c>
      <c r="B53" s="178" t="str">
        <f>'1.sz.mell.'!B55</f>
        <v>Egyéb tárgyi eszközök értékesítése</v>
      </c>
      <c r="C53" s="654"/>
      <c r="D53" s="636"/>
      <c r="E53" s="110"/>
    </row>
    <row r="54" spans="1:5" s="57" customFormat="1" ht="12" customHeight="1">
      <c r="A54" s="186" t="str">
        <f>'1.sz.mell.'!A56</f>
        <v>47</v>
      </c>
      <c r="B54" s="178" t="str">
        <f>'1.sz.mell.'!B56</f>
        <v>Részesedések értékesítése</v>
      </c>
      <c r="C54" s="654"/>
      <c r="D54" s="636"/>
      <c r="E54" s="110"/>
    </row>
    <row r="55" spans="1:5" s="57" customFormat="1" ht="12" customHeight="1" thickBot="1">
      <c r="A55" s="187" t="str">
        <f>'1.sz.mell.'!A57</f>
        <v>48</v>
      </c>
      <c r="B55" s="179" t="str">
        <f>'1.sz.mell.'!B57</f>
        <v>Részesedések megszűnéséhez kapcsolódó bevételek</v>
      </c>
      <c r="C55" s="663"/>
      <c r="D55" s="637"/>
      <c r="E55" s="111"/>
    </row>
    <row r="56" spans="1:5" s="57" customFormat="1" ht="12" customHeight="1" thickBot="1">
      <c r="A56" s="25">
        <f>'1.sz.mell.'!A58</f>
        <v>49</v>
      </c>
      <c r="B56" s="19" t="str">
        <f>'1.sz.mell.'!B58</f>
        <v>Működési célú átvett pénzeszközök (50+ … + 52)</v>
      </c>
      <c r="C56" s="651">
        <v>1323404</v>
      </c>
      <c r="D56" s="266">
        <f>SUM(D57:D59)</f>
        <v>6008304</v>
      </c>
      <c r="E56" s="106">
        <f>SUM(E57:E59)</f>
        <v>6007456</v>
      </c>
    </row>
    <row r="57" spans="1:5" s="57" customFormat="1" ht="12" customHeight="1">
      <c r="A57" s="185" t="str">
        <f>'1.sz.mell.'!A59</f>
        <v>50</v>
      </c>
      <c r="B57" s="177" t="str">
        <f>'1.sz.mell.'!B59</f>
        <v>Működési célú garancia- és kezességvállalásból megtérülések ÁH-n kívülről</v>
      </c>
      <c r="C57" s="652"/>
      <c r="D57" s="263"/>
      <c r="E57" s="108"/>
    </row>
    <row r="58" spans="1:5" s="57" customFormat="1" ht="12" customHeight="1">
      <c r="A58" s="186" t="str">
        <f>'1.sz.mell.'!A60</f>
        <v>51</v>
      </c>
      <c r="B58" s="178" t="str">
        <f>'1.sz.mell.'!B60</f>
        <v>Működési célú visszatérítendő támogatások, kölcsönök visszatér. ÁH-n kívülről</v>
      </c>
      <c r="C58" s="653">
        <v>1323404</v>
      </c>
      <c r="D58" s="264">
        <v>1323404</v>
      </c>
      <c r="E58" s="107">
        <v>1323404</v>
      </c>
    </row>
    <row r="59" spans="1:5" s="57" customFormat="1" ht="12" customHeight="1">
      <c r="A59" s="186" t="str">
        <f>'1.sz.mell.'!A61</f>
        <v>52</v>
      </c>
      <c r="B59" s="178" t="str">
        <f>'1.sz.mell.'!B61</f>
        <v>Egyéb működési célú átvett pénzeszköz</v>
      </c>
      <c r="C59" s="653"/>
      <c r="D59" s="264">
        <v>4684900</v>
      </c>
      <c r="E59" s="107">
        <v>4684052</v>
      </c>
    </row>
    <row r="60" spans="1:5" s="57" customFormat="1" ht="12" customHeight="1" thickBot="1">
      <c r="A60" s="187" t="str">
        <f>'1.sz.mell.'!A62</f>
        <v>53</v>
      </c>
      <c r="B60" s="179" t="str">
        <f>'1.sz.mell.'!B62</f>
        <v>  52-ből EU-s támogatás (közvetlen)</v>
      </c>
      <c r="C60" s="656"/>
      <c r="D60" s="265"/>
      <c r="E60" s="109"/>
    </row>
    <row r="61" spans="1:5" s="57" customFormat="1" ht="12" customHeight="1" thickBot="1">
      <c r="A61" s="25">
        <f>'1.sz.mell.'!A63</f>
        <v>54</v>
      </c>
      <c r="B61" s="119" t="str">
        <f>'1.sz.mell.'!B63</f>
        <v>Felhalmozási célú átvett pénzeszközök (55+…+57)</v>
      </c>
      <c r="C61" s="651">
        <v>0</v>
      </c>
      <c r="D61" s="266">
        <f>SUM(D62:D64)</f>
        <v>0</v>
      </c>
      <c r="E61" s="106">
        <f>SUM(E62:E64)</f>
        <v>0</v>
      </c>
    </row>
    <row r="62" spans="1:5" s="57" customFormat="1" ht="12" customHeight="1">
      <c r="A62" s="185" t="str">
        <f>'1.sz.mell.'!A64</f>
        <v>55</v>
      </c>
      <c r="B62" s="177" t="str">
        <f>'1.sz.mell.'!B64</f>
        <v>Felhalm. célú garancia- és kezességvállalásból megtérülések ÁH-n kívülről</v>
      </c>
      <c r="C62" s="654"/>
      <c r="D62" s="636"/>
      <c r="E62" s="110"/>
    </row>
    <row r="63" spans="1:5" s="57" customFormat="1" ht="12" customHeight="1">
      <c r="A63" s="186" t="str">
        <f>'1.sz.mell.'!A65</f>
        <v>56</v>
      </c>
      <c r="B63" s="178" t="str">
        <f>'1.sz.mell.'!B65</f>
        <v>Felhalm. célú visszatérítendő támogatások, kölcsönök visszatér. ÁH-n kívülről</v>
      </c>
      <c r="C63" s="654"/>
      <c r="D63" s="636"/>
      <c r="E63" s="110"/>
    </row>
    <row r="64" spans="1:5" s="57" customFormat="1" ht="12" customHeight="1">
      <c r="A64" s="186" t="str">
        <f>'1.sz.mell.'!A66</f>
        <v>57</v>
      </c>
      <c r="B64" s="178" t="str">
        <f>'1.sz.mell.'!B66</f>
        <v>Egyéb felhalmozási célú átvett pénzeszköz</v>
      </c>
      <c r="C64" s="654"/>
      <c r="D64" s="636"/>
      <c r="E64" s="110"/>
    </row>
    <row r="65" spans="1:5" s="57" customFormat="1" ht="12" customHeight="1" thickBot="1">
      <c r="A65" s="187" t="str">
        <f>'1.sz.mell.'!A67</f>
        <v>58</v>
      </c>
      <c r="B65" s="179" t="str">
        <f>'1.sz.mell.'!B67</f>
        <v>  57-ből EU-s támogatás (közvetlen)</v>
      </c>
      <c r="C65" s="654"/>
      <c r="D65" s="636"/>
      <c r="E65" s="110"/>
    </row>
    <row r="66" spans="1:5" s="57" customFormat="1" ht="12" customHeight="1" thickBot="1">
      <c r="A66" s="25">
        <f>'1.sz.mell.'!A68</f>
        <v>59</v>
      </c>
      <c r="B66" s="19" t="str">
        <f>'1.sz.mell.'!B68</f>
        <v>KÖLTSÉGVETÉSI BEVÉTELEK ÖSSZESEN: (1+16+23+31+43+49+54)</v>
      </c>
      <c r="C66" s="664">
        <v>1183041218</v>
      </c>
      <c r="D66" s="267">
        <f>+D8+D23+D30+D38+D50+D56+D61</f>
        <v>1299706300</v>
      </c>
      <c r="E66" s="197">
        <f>+E8+E23+E30+E38+E50+E56+E61</f>
        <v>1294655956</v>
      </c>
    </row>
    <row r="67" spans="1:5" s="57" customFormat="1" ht="12" customHeight="1" thickBot="1">
      <c r="A67" s="188">
        <f>'1.sz.mell.'!A69</f>
        <v>60</v>
      </c>
      <c r="B67" s="119" t="str">
        <f>'1.sz.mell.'!B69</f>
        <v>Hitel-, kölcsönfelvétel államháztartáson kívülről  (61+…+63)</v>
      </c>
      <c r="C67" s="651">
        <v>0</v>
      </c>
      <c r="D67" s="266">
        <f>SUM(D68:D70)</f>
        <v>0</v>
      </c>
      <c r="E67" s="106">
        <f>SUM(E68:E70)</f>
        <v>0</v>
      </c>
    </row>
    <row r="68" spans="1:5" s="57" customFormat="1" ht="12" customHeight="1">
      <c r="A68" s="185" t="str">
        <f>'1.sz.mell.'!A70</f>
        <v>61</v>
      </c>
      <c r="B68" s="177" t="str">
        <f>'1.sz.mell.'!B70</f>
        <v>Hosszú lejáratú  hitelek, kölcsönök felvétele</v>
      </c>
      <c r="C68" s="654"/>
      <c r="D68" s="636"/>
      <c r="E68" s="110"/>
    </row>
    <row r="69" spans="1:5" s="57" customFormat="1" ht="12" customHeight="1">
      <c r="A69" s="186" t="str">
        <f>'1.sz.mell.'!A71</f>
        <v>62</v>
      </c>
      <c r="B69" s="178" t="str">
        <f>'1.sz.mell.'!B71</f>
        <v>Likviditási célú  hitelek, kölcsönök felvétele pénzügyi vállalkozástól</v>
      </c>
      <c r="C69" s="654"/>
      <c r="D69" s="636"/>
      <c r="E69" s="110"/>
    </row>
    <row r="70" spans="1:5" s="57" customFormat="1" ht="12" customHeight="1" thickBot="1">
      <c r="A70" s="195" t="str">
        <f>'1.sz.mell.'!A72</f>
        <v>63</v>
      </c>
      <c r="B70" s="287" t="str">
        <f>'1.sz.mell.'!B72</f>
        <v>Rövid lejáratú  hitelek, kölcsönök felvétele pénzügyi vállalkozástól</v>
      </c>
      <c r="C70" s="663"/>
      <c r="D70" s="639"/>
      <c r="E70" s="330"/>
    </row>
    <row r="71" spans="1:5" s="57" customFormat="1" ht="12" customHeight="1" thickBot="1">
      <c r="A71" s="188">
        <f>'1.sz.mell.'!A73</f>
        <v>64</v>
      </c>
      <c r="B71" s="119" t="str">
        <f>'1.sz.mell.'!B73</f>
        <v>Belföldi értékpapírok bevételei (65 +…+ 68)</v>
      </c>
      <c r="C71" s="665">
        <v>0</v>
      </c>
      <c r="D71" s="163">
        <f>SUM(D72:D75)</f>
        <v>0</v>
      </c>
      <c r="E71" s="106">
        <f>SUM(E72:E75)</f>
        <v>0</v>
      </c>
    </row>
    <row r="72" spans="1:5" s="57" customFormat="1" ht="12" customHeight="1">
      <c r="A72" s="185" t="str">
        <f>'1.sz.mell.'!A74</f>
        <v>65</v>
      </c>
      <c r="B72" s="233" t="str">
        <f>'1.sz.mell.'!B74</f>
        <v>Forgatási célú belföldi értékpapírok beváltása,  értékesítése</v>
      </c>
      <c r="C72" s="666"/>
      <c r="D72" s="167"/>
      <c r="E72" s="110"/>
    </row>
    <row r="73" spans="1:5" s="57" customFormat="1" ht="12" customHeight="1">
      <c r="A73" s="186" t="str">
        <f>'1.sz.mell.'!A75</f>
        <v>66</v>
      </c>
      <c r="B73" s="233" t="str">
        <f>'1.sz.mell.'!B75</f>
        <v>Éven belüli lejáratú belföldi értékpapírok kibocsátása</v>
      </c>
      <c r="C73" s="666"/>
      <c r="D73" s="167"/>
      <c r="E73" s="110"/>
    </row>
    <row r="74" spans="1:5" s="57" customFormat="1" ht="12" customHeight="1">
      <c r="A74" s="186" t="str">
        <f>'1.sz.mell.'!A76</f>
        <v>67</v>
      </c>
      <c r="B74" s="233" t="str">
        <f>'1.sz.mell.'!B76</f>
        <v>Befektetési célú belföldi értékpapírok beváltása,  értékesítése</v>
      </c>
      <c r="C74" s="666"/>
      <c r="D74" s="167"/>
      <c r="E74" s="110"/>
    </row>
    <row r="75" spans="1:5" s="57" customFormat="1" ht="12" customHeight="1" thickBot="1">
      <c r="A75" s="187" t="str">
        <f>'1.sz.mell.'!A77</f>
        <v>68</v>
      </c>
      <c r="B75" s="234" t="str">
        <f>'1.sz.mell.'!B77</f>
        <v>Éven túli lejáratú belföldi értékpapírok kibocsátása</v>
      </c>
      <c r="C75" s="666"/>
      <c r="D75" s="167"/>
      <c r="E75" s="110"/>
    </row>
    <row r="76" spans="1:5" s="57" customFormat="1" ht="12" customHeight="1" thickBot="1">
      <c r="A76" s="188">
        <f>'1.sz.mell.'!A78</f>
        <v>69</v>
      </c>
      <c r="B76" s="119" t="str">
        <f>'1.sz.mell.'!B78</f>
        <v>Maradvány igénybevétele (70 + 71)</v>
      </c>
      <c r="C76" s="665">
        <v>339151911</v>
      </c>
      <c r="D76" s="163">
        <f>SUM(D77:D78)</f>
        <v>339151911</v>
      </c>
      <c r="E76" s="106">
        <f>SUM(E77:E78)</f>
        <v>339151911</v>
      </c>
    </row>
    <row r="77" spans="1:5" s="57" customFormat="1" ht="12" customHeight="1">
      <c r="A77" s="185" t="str">
        <f>'1.sz.mell.'!A79</f>
        <v>70</v>
      </c>
      <c r="B77" s="177" t="str">
        <f>'1.sz.mell.'!B79</f>
        <v>Előző év költségvetési maradványának igénybevétele</v>
      </c>
      <c r="C77" s="666">
        <v>339151911</v>
      </c>
      <c r="D77" s="167">
        <v>339151911</v>
      </c>
      <c r="E77" s="110">
        <v>339151911</v>
      </c>
    </row>
    <row r="78" spans="1:5" s="57" customFormat="1" ht="12" customHeight="1" thickBot="1">
      <c r="A78" s="187" t="str">
        <f>'1.sz.mell.'!A80</f>
        <v>71</v>
      </c>
      <c r="B78" s="179" t="str">
        <f>'1.sz.mell.'!B80</f>
        <v>Előző év vállalkozási maradványának igénybevétele</v>
      </c>
      <c r="C78" s="666"/>
      <c r="D78" s="167"/>
      <c r="E78" s="110"/>
    </row>
    <row r="79" spans="1:5" s="56" customFormat="1" ht="12" customHeight="1" thickBot="1">
      <c r="A79" s="188">
        <f>'1.sz.mell.'!A81</f>
        <v>72</v>
      </c>
      <c r="B79" s="119" t="str">
        <f>'1.sz.mell.'!B81</f>
        <v>Belföldi finanszírozás bevételei (73 + … + 75)</v>
      </c>
      <c r="C79" s="665">
        <v>0</v>
      </c>
      <c r="D79" s="163">
        <f>SUM(D80:D82)</f>
        <v>26986044</v>
      </c>
      <c r="E79" s="106">
        <f>SUM(E80:E82)</f>
        <v>26986044</v>
      </c>
    </row>
    <row r="80" spans="1:5" s="57" customFormat="1" ht="12" customHeight="1">
      <c r="A80" s="185" t="str">
        <f>'1.sz.mell.'!A82</f>
        <v>73</v>
      </c>
      <c r="B80" s="177" t="str">
        <f>'1.sz.mell.'!B82</f>
        <v>Államháztartáson belüli megelőlegezések</v>
      </c>
      <c r="C80" s="666"/>
      <c r="D80" s="167">
        <v>26986044</v>
      </c>
      <c r="E80" s="110">
        <v>26986044</v>
      </c>
    </row>
    <row r="81" spans="1:5" s="57" customFormat="1" ht="12" customHeight="1">
      <c r="A81" s="186" t="str">
        <f>'1.sz.mell.'!A83</f>
        <v>74</v>
      </c>
      <c r="B81" s="178" t="str">
        <f>'1.sz.mell.'!B83</f>
        <v>Államháztartáson belüli megelőlegezések törlesztése</v>
      </c>
      <c r="C81" s="666"/>
      <c r="D81" s="167"/>
      <c r="E81" s="110"/>
    </row>
    <row r="82" spans="1:5" s="57" customFormat="1" ht="12" customHeight="1" thickBot="1">
      <c r="A82" s="187" t="str">
        <f>'1.sz.mell.'!A84</f>
        <v>75</v>
      </c>
      <c r="B82" s="179" t="str">
        <f>'1.sz.mell.'!B84</f>
        <v>Lekötött betétek megszüntetése</v>
      </c>
      <c r="C82" s="666"/>
      <c r="D82" s="167"/>
      <c r="E82" s="110"/>
    </row>
    <row r="83" spans="1:5" s="57" customFormat="1" ht="12" customHeight="1" thickBot="1">
      <c r="A83" s="188" t="str">
        <f>'1.sz.mell.'!A85</f>
        <v>76</v>
      </c>
      <c r="B83" s="119" t="str">
        <f>'1.sz.mell.'!B85</f>
        <v>Külföldi finanszírozás bevételei (77+…+80)</v>
      </c>
      <c r="C83" s="665">
        <v>0</v>
      </c>
      <c r="D83" s="163">
        <f>SUM(D84:D87)</f>
        <v>0</v>
      </c>
      <c r="E83" s="106">
        <f>SUM(E84:E87)</f>
        <v>0</v>
      </c>
    </row>
    <row r="84" spans="1:5" s="57" customFormat="1" ht="12" customHeight="1">
      <c r="A84" s="189" t="str">
        <f>'1.sz.mell.'!A86</f>
        <v>77</v>
      </c>
      <c r="B84" s="177" t="str">
        <f>'1.sz.mell.'!B86</f>
        <v>Forgatási célú külföldi értékpapírok beváltása,  értékesítése</v>
      </c>
      <c r="C84" s="666"/>
      <c r="D84" s="167"/>
      <c r="E84" s="110"/>
    </row>
    <row r="85" spans="1:5" s="57" customFormat="1" ht="12" customHeight="1">
      <c r="A85" s="190" t="str">
        <f>'1.sz.mell.'!A87</f>
        <v>78</v>
      </c>
      <c r="B85" s="178" t="str">
        <f>'1.sz.mell.'!B87</f>
        <v>Befektetési célú külföldi értékpapírok beváltása,  értékesítése</v>
      </c>
      <c r="C85" s="666"/>
      <c r="D85" s="167"/>
      <c r="E85" s="110"/>
    </row>
    <row r="86" spans="1:5" s="57" customFormat="1" ht="12" customHeight="1">
      <c r="A86" s="190" t="str">
        <f>'1.sz.mell.'!A88</f>
        <v>79</v>
      </c>
      <c r="B86" s="178" t="str">
        <f>'1.sz.mell.'!B88</f>
        <v>Külföldi értékpapírok kibocsátása</v>
      </c>
      <c r="C86" s="666"/>
      <c r="D86" s="167"/>
      <c r="E86" s="110"/>
    </row>
    <row r="87" spans="1:5" s="56" customFormat="1" ht="12" customHeight="1" thickBot="1">
      <c r="A87" s="191" t="str">
        <f>'1.sz.mell.'!A89</f>
        <v>80</v>
      </c>
      <c r="B87" s="179" t="str">
        <f>'1.sz.mell.'!B89</f>
        <v>Külföldi hitelek, kölcsönök felvétele</v>
      </c>
      <c r="C87" s="666"/>
      <c r="D87" s="167"/>
      <c r="E87" s="110"/>
    </row>
    <row r="88" spans="1:5" s="56" customFormat="1" ht="12" customHeight="1" thickBot="1">
      <c r="A88" s="188" t="str">
        <f>'1.sz.mell.'!A90</f>
        <v>81</v>
      </c>
      <c r="B88" s="119" t="str">
        <f>'1.sz.mell.'!B90</f>
        <v>Váltóbevételek</v>
      </c>
      <c r="C88" s="667"/>
      <c r="D88" s="210"/>
      <c r="E88" s="211"/>
    </row>
    <row r="89" spans="1:5" s="56" customFormat="1" ht="12" customHeight="1" thickBot="1">
      <c r="A89" s="188" t="str">
        <f>'1.sz.mell.'!A91</f>
        <v>82</v>
      </c>
      <c r="B89" s="119" t="str">
        <f>'1.sz.mell.'!B91</f>
        <v>Adóssághoz nem kapcsolódó származékos ügyletek bevételei</v>
      </c>
      <c r="C89" s="667"/>
      <c r="D89" s="210"/>
      <c r="E89" s="211"/>
    </row>
    <row r="90" spans="1:5" s="56" customFormat="1" ht="12" customHeight="1" thickBot="1">
      <c r="A90" s="188" t="str">
        <f>'1.sz.mell.'!A92</f>
        <v>83</v>
      </c>
      <c r="B90" s="180" t="str">
        <f>'1.sz.mell.'!B92</f>
        <v>FINANSZÍROZÁSI BEVÉTELEK ÖSSZESEN: (60 + 64+69+72+76+81+82)</v>
      </c>
      <c r="C90" s="657">
        <v>339151911</v>
      </c>
      <c r="D90" s="169">
        <f>+D67+D71+D76+D79+D83+D89+D88</f>
        <v>366137955</v>
      </c>
      <c r="E90" s="197">
        <f>+E67+E71+E76+E79+E83+E89+E88</f>
        <v>366137955</v>
      </c>
    </row>
    <row r="91" spans="1:5" s="56" customFormat="1" ht="12" customHeight="1" thickBot="1">
      <c r="A91" s="192" t="str">
        <f>'1.sz.mell.'!A93</f>
        <v>84</v>
      </c>
      <c r="B91" s="181" t="str">
        <f>'1.sz.mell.'!B93</f>
        <v>KÖLTSÉGVETÉSI ÉS FINANSZÍROZÁSI BEVÉTELEK ÖSSZESEN: (59+83)</v>
      </c>
      <c r="C91" s="657">
        <v>1522193129</v>
      </c>
      <c r="D91" s="169">
        <f>+D66+D90</f>
        <v>1665844255</v>
      </c>
      <c r="E91" s="197">
        <f>+E66+E90</f>
        <v>1660793911</v>
      </c>
    </row>
    <row r="92" spans="1:3" s="57" customFormat="1" ht="15" customHeight="1" thickBot="1">
      <c r="A92" s="92"/>
      <c r="B92" s="93"/>
      <c r="C92" s="150"/>
    </row>
    <row r="93" spans="1:5" s="43" customFormat="1" ht="16.5" customHeight="1" thickBot="1">
      <c r="A93" s="1030" t="s">
        <v>44</v>
      </c>
      <c r="B93" s="1031"/>
      <c r="C93" s="1031"/>
      <c r="D93" s="1031"/>
      <c r="E93" s="1032"/>
    </row>
    <row r="94" spans="1:5" s="58" customFormat="1" ht="12" customHeight="1" thickBot="1">
      <c r="A94" s="170">
        <f>'1.sz.mell.'!A100</f>
        <v>1</v>
      </c>
      <c r="B94" s="24" t="str">
        <f>'1.sz.mell.'!B100</f>
        <v>   Működési költségvetés kiadásai (2+…+6)</v>
      </c>
      <c r="C94" s="668">
        <v>941817639</v>
      </c>
      <c r="D94" s="162">
        <f>+D95+D96+D97+D98+D99</f>
        <v>1191357603</v>
      </c>
      <c r="E94" s="218">
        <f>+E95+E96+E97+E98+E99+E112</f>
        <v>965020952</v>
      </c>
    </row>
    <row r="95" spans="1:5" ht="12" customHeight="1">
      <c r="A95" s="193" t="str">
        <f>'1.sz.mell.'!A101</f>
        <v>2</v>
      </c>
      <c r="B95" s="8" t="str">
        <f>'1.sz.mell.'!B101</f>
        <v>Személyi  juttatások</v>
      </c>
      <c r="C95" s="669">
        <v>38450000</v>
      </c>
      <c r="D95" s="225">
        <v>42792000</v>
      </c>
      <c r="E95" s="219">
        <v>41603139</v>
      </c>
    </row>
    <row r="96" spans="1:5" ht="12" customHeight="1">
      <c r="A96" s="186" t="str">
        <f>'1.sz.mell.'!A102</f>
        <v>3</v>
      </c>
      <c r="B96" s="6" t="str">
        <f>'1.sz.mell.'!B102</f>
        <v>Munkaadókat terhelő járulékok és szociális hozzájárulási adó</v>
      </c>
      <c r="C96" s="659">
        <v>4604750</v>
      </c>
      <c r="D96" s="164">
        <v>5518918</v>
      </c>
      <c r="E96" s="107">
        <v>5517348</v>
      </c>
    </row>
    <row r="97" spans="1:5" ht="12" customHeight="1">
      <c r="A97" s="186" t="str">
        <f>'1.sz.mell.'!A103</f>
        <v>4</v>
      </c>
      <c r="B97" s="6" t="str">
        <f>'1.sz.mell.'!B103</f>
        <v>Dologi  kiadások</v>
      </c>
      <c r="C97" s="660">
        <v>131245485</v>
      </c>
      <c r="D97" s="164">
        <v>160423928</v>
      </c>
      <c r="E97" s="109">
        <v>133521847</v>
      </c>
    </row>
    <row r="98" spans="1:5" ht="12" customHeight="1">
      <c r="A98" s="186" t="str">
        <f>'1.sz.mell.'!A104</f>
        <v>5</v>
      </c>
      <c r="B98" s="9" t="str">
        <f>'1.sz.mell.'!B104</f>
        <v>Ellátottak pénzbeli juttatásai</v>
      </c>
      <c r="C98" s="660">
        <v>11000000</v>
      </c>
      <c r="D98" s="265">
        <v>12430000</v>
      </c>
      <c r="E98" s="109">
        <v>12399243</v>
      </c>
    </row>
    <row r="99" spans="1:5" ht="12" customHeight="1">
      <c r="A99" s="186" t="str">
        <f>'1.sz.mell.'!A105</f>
        <v>6</v>
      </c>
      <c r="B99" s="17" t="str">
        <f>'1.sz.mell.'!B105</f>
        <v>Egyéb működési célú kiadások</v>
      </c>
      <c r="C99" s="660">
        <v>756517404</v>
      </c>
      <c r="D99" s="265">
        <f>D100+D101+D106+D111+D112</f>
        <v>970192757</v>
      </c>
      <c r="E99" s="109">
        <f>E101+E106+E111+E100</f>
        <v>771979375</v>
      </c>
    </row>
    <row r="100" spans="1:5" ht="12" customHeight="1">
      <c r="A100" s="186" t="str">
        <f>'1.sz.mell.'!A106</f>
        <v>7</v>
      </c>
      <c r="B100" s="6" t="str">
        <f>'1.sz.mell.'!B106</f>
        <v>   - a 6-ból:       - Előző évi elszámolásból származó befizetések</v>
      </c>
      <c r="C100" s="660"/>
      <c r="D100" s="265">
        <v>16425</v>
      </c>
      <c r="E100" s="109">
        <v>16425</v>
      </c>
    </row>
    <row r="101" spans="1:5" ht="12" customHeight="1">
      <c r="A101" s="186" t="str">
        <f>'1.sz.mell.'!A107</f>
        <v>8</v>
      </c>
      <c r="B101" s="68" t="str">
        <f>'1.sz.mell.'!B107</f>
        <v>   - Törvényi előíráson alapuló befizetések</v>
      </c>
      <c r="C101" s="660">
        <v>46210600</v>
      </c>
      <c r="D101" s="265">
        <v>46210600</v>
      </c>
      <c r="E101" s="109">
        <v>46210600</v>
      </c>
    </row>
    <row r="102" spans="1:5" ht="12" customHeight="1">
      <c r="A102" s="186" t="str">
        <f>'1.sz.mell.'!A108</f>
        <v>9</v>
      </c>
      <c r="B102" s="68" t="str">
        <f>'1.sz.mell.'!B108</f>
        <v>   - Egyéb elvonások, befizetések</v>
      </c>
      <c r="C102" s="660"/>
      <c r="D102" s="265"/>
      <c r="E102" s="109"/>
    </row>
    <row r="103" spans="1:5" ht="12" customHeight="1">
      <c r="A103" s="186" t="str">
        <f>'1.sz.mell.'!A109</f>
        <v>10</v>
      </c>
      <c r="B103" s="68" t="str">
        <f>'1.sz.mell.'!B109</f>
        <v>   - Garancia- és kezességvállalásból kifizetés ÁH-n belülre</v>
      </c>
      <c r="C103" s="660"/>
      <c r="D103" s="265"/>
      <c r="E103" s="109"/>
    </row>
    <row r="104" spans="1:5" ht="12" customHeight="1">
      <c r="A104" s="186" t="str">
        <f>'1.sz.mell.'!A110</f>
        <v>11</v>
      </c>
      <c r="B104" s="69" t="str">
        <f>'1.sz.mell.'!B110</f>
        <v>   -Visszatérítendő támogatások, kölcsönök nyújtása ÁH-n belülre</v>
      </c>
      <c r="C104" s="660"/>
      <c r="D104" s="265"/>
      <c r="E104" s="109"/>
    </row>
    <row r="105" spans="1:5" ht="12" customHeight="1">
      <c r="A105" s="186" t="str">
        <f>'1.sz.mell.'!A111</f>
        <v>12</v>
      </c>
      <c r="B105" s="69" t="str">
        <f>'1.sz.mell.'!B111</f>
        <v>   - Visszatérítendő támogatások, kölcsönök törlesztése ÁH-n belülre</v>
      </c>
      <c r="C105" s="660"/>
      <c r="D105" s="265"/>
      <c r="E105" s="109"/>
    </row>
    <row r="106" spans="1:5" ht="12" customHeight="1">
      <c r="A106" s="186" t="str">
        <f>'1.sz.mell.'!A112</f>
        <v>13</v>
      </c>
      <c r="B106" s="68" t="str">
        <f>'1.sz.mell.'!B112</f>
        <v>   - Egyéb működési célú támogatások ÁH-n belülre</v>
      </c>
      <c r="C106" s="660">
        <v>475126578</v>
      </c>
      <c r="D106" s="265">
        <v>503242020</v>
      </c>
      <c r="E106" s="109">
        <v>502987020</v>
      </c>
    </row>
    <row r="107" spans="1:5" ht="12" customHeight="1">
      <c r="A107" s="186" t="str">
        <f>'1.sz.mell.'!A113</f>
        <v>14</v>
      </c>
      <c r="B107" s="68" t="str">
        <f>'1.sz.mell.'!B113</f>
        <v>   - Garancia és kezességvállalásból kifizetés ÁH-n kívülre</v>
      </c>
      <c r="C107" s="660"/>
      <c r="D107" s="265"/>
      <c r="E107" s="109"/>
    </row>
    <row r="108" spans="1:5" ht="12" customHeight="1">
      <c r="A108" s="186" t="str">
        <f>'1.sz.mell.'!A114</f>
        <v>15</v>
      </c>
      <c r="B108" s="69" t="str">
        <f>'1.sz.mell.'!B114</f>
        <v>   - Visszatérítendő támogatások, kölcsönök nyújtása ÁH-n kívülre</v>
      </c>
      <c r="C108" s="660"/>
      <c r="D108" s="265"/>
      <c r="E108" s="109"/>
    </row>
    <row r="109" spans="1:5" ht="12" customHeight="1">
      <c r="A109" s="194" t="str">
        <f>'1.sz.mell.'!A115</f>
        <v>16</v>
      </c>
      <c r="B109" s="70" t="str">
        <f>'1.sz.mell.'!B115</f>
        <v>   - Árkiegészítések, ártámogatások</v>
      </c>
      <c r="C109" s="660"/>
      <c r="D109" s="265"/>
      <c r="E109" s="109"/>
    </row>
    <row r="110" spans="1:5" ht="12" customHeight="1">
      <c r="A110" s="186" t="str">
        <f>'1.sz.mell.'!A116</f>
        <v>17</v>
      </c>
      <c r="B110" s="70" t="str">
        <f>'1.sz.mell.'!B116</f>
        <v>   - Kamattámogatások</v>
      </c>
      <c r="C110" s="660"/>
      <c r="D110" s="265"/>
      <c r="E110" s="109"/>
    </row>
    <row r="111" spans="1:5" ht="12" customHeight="1">
      <c r="A111" s="186" t="str">
        <f>'1.sz.mell.'!A117</f>
        <v>18</v>
      </c>
      <c r="B111" s="69" t="str">
        <f>'1.sz.mell.'!B117</f>
        <v>   - Egyéb működési célú támogatások államháztartáson kívülre</v>
      </c>
      <c r="C111" s="659">
        <v>187783780</v>
      </c>
      <c r="D111" s="264">
        <v>223666180</v>
      </c>
      <c r="E111" s="107">
        <v>222765330</v>
      </c>
    </row>
    <row r="112" spans="1:5" ht="12" customHeight="1">
      <c r="A112" s="186" t="str">
        <f>'1.sz.mell.'!A118</f>
        <v>19</v>
      </c>
      <c r="B112" s="9" t="str">
        <f>'1.sz.mell.'!B118</f>
        <v>   - Tartalékok</v>
      </c>
      <c r="C112" s="659">
        <v>47396446</v>
      </c>
      <c r="D112" s="264">
        <f>SUM(D113:D114)</f>
        <v>197057532</v>
      </c>
      <c r="E112" s="107"/>
    </row>
    <row r="113" spans="1:5" ht="12" customHeight="1">
      <c r="A113" s="187" t="str">
        <f>'1.sz.mell.'!A119</f>
        <v>20</v>
      </c>
      <c r="B113" s="6" t="str">
        <f>'1.sz.mell.'!B119</f>
        <v>         - a 19-ből:             - Általános tartalék</v>
      </c>
      <c r="C113" s="660">
        <v>6303846</v>
      </c>
      <c r="D113" s="265">
        <v>100774766</v>
      </c>
      <c r="E113" s="109"/>
    </row>
    <row r="114" spans="1:5" ht="12" customHeight="1" thickBot="1">
      <c r="A114" s="195" t="str">
        <f>'1.sz.mell.'!A120</f>
        <v>21</v>
      </c>
      <c r="B114" s="71" t="str">
        <f>'1.sz.mell.'!B120</f>
        <v>                                       - Céltartalék</v>
      </c>
      <c r="C114" s="670">
        <v>41092600</v>
      </c>
      <c r="D114" s="640">
        <v>96282766</v>
      </c>
      <c r="E114" s="220"/>
    </row>
    <row r="115" spans="1:5" ht="12" customHeight="1" thickBot="1">
      <c r="A115" s="25" t="str">
        <f>'1.sz.mell.'!A121</f>
        <v>22</v>
      </c>
      <c r="B115" s="23" t="str">
        <f>'1.sz.mell.'!B121</f>
        <v>   Felhalmozási költségvetés kiadásai (23+25+27)</v>
      </c>
      <c r="C115" s="665">
        <v>349990723</v>
      </c>
      <c r="D115" s="266">
        <f>+D116+D118+D120</f>
        <v>257926723</v>
      </c>
      <c r="E115" s="106">
        <f>+E116+E118+E120</f>
        <v>248904009</v>
      </c>
    </row>
    <row r="116" spans="1:5" ht="12" customHeight="1">
      <c r="A116" s="185">
        <f>'1.sz.mell.'!A122</f>
        <v>23</v>
      </c>
      <c r="B116" s="6" t="str">
        <f>'1.sz.mell.'!B122</f>
        <v>Beruházások</v>
      </c>
      <c r="C116" s="658">
        <v>263889723</v>
      </c>
      <c r="D116" s="263">
        <v>170649289</v>
      </c>
      <c r="E116" s="108">
        <v>161647756</v>
      </c>
    </row>
    <row r="117" spans="1:5" ht="12" customHeight="1">
      <c r="A117" s="185" t="str">
        <f>'1.sz.mell.'!A123</f>
        <v>24</v>
      </c>
      <c r="B117" s="10" t="str">
        <f>'1.sz.mell.'!B123</f>
        <v>23-ból EU-s forrásból megvalósuló beruházás</v>
      </c>
      <c r="C117" s="658">
        <v>226315723</v>
      </c>
      <c r="D117" s="263">
        <v>129434326</v>
      </c>
      <c r="E117" s="108">
        <v>129434326</v>
      </c>
    </row>
    <row r="118" spans="1:5" ht="12" customHeight="1">
      <c r="A118" s="185" t="str">
        <f>'1.sz.mell.'!A124</f>
        <v>25</v>
      </c>
      <c r="B118" s="10" t="str">
        <f>'1.sz.mell.'!B124</f>
        <v>Felújítások</v>
      </c>
      <c r="C118" s="659">
        <v>82700000</v>
      </c>
      <c r="D118" s="264">
        <v>85643234</v>
      </c>
      <c r="E118" s="107">
        <v>85622053</v>
      </c>
    </row>
    <row r="119" spans="1:5" ht="12" customHeight="1">
      <c r="A119" s="185" t="str">
        <f>'1.sz.mell.'!A125</f>
        <v>26</v>
      </c>
      <c r="B119" s="10" t="str">
        <f>'1.sz.mell.'!B125</f>
        <v>25-ből EU-s forrásból megvalósuló felújítás</v>
      </c>
      <c r="C119" s="659"/>
      <c r="D119" s="264"/>
      <c r="E119" s="107"/>
    </row>
    <row r="120" spans="1:5" ht="12" customHeight="1">
      <c r="A120" s="185" t="str">
        <f>'1.sz.mell.'!A126</f>
        <v>27</v>
      </c>
      <c r="B120" s="121" t="str">
        <f>'1.sz.mell.'!B126</f>
        <v>Egyéb felhalmozási célú kiadások</v>
      </c>
      <c r="C120" s="659">
        <v>3401000</v>
      </c>
      <c r="D120" s="264">
        <v>1634200</v>
      </c>
      <c r="E120" s="107">
        <v>1634200</v>
      </c>
    </row>
    <row r="121" spans="1:5" ht="12" customHeight="1">
      <c r="A121" s="185" t="str">
        <f>'1.sz.mell.'!A127</f>
        <v>28</v>
      </c>
      <c r="B121" s="120" t="str">
        <f>'1.sz.mell.'!B127</f>
        <v>27-ből           - Garancia- és kezességvállalásból kifizetés ÁH-n belülre</v>
      </c>
      <c r="C121" s="659"/>
      <c r="D121" s="264"/>
      <c r="E121" s="107"/>
    </row>
    <row r="122" spans="1:5" ht="12" customHeight="1">
      <c r="A122" s="185" t="str">
        <f>'1.sz.mell.'!A128</f>
        <v>29</v>
      </c>
      <c r="B122" s="173" t="str">
        <f>'1.sz.mell.'!B128</f>
        <v>   - Visszatérítendő támogatások, kölcsönök nyújtása ÁH-n belülre</v>
      </c>
      <c r="C122" s="659"/>
      <c r="D122" s="264"/>
      <c r="E122" s="107"/>
    </row>
    <row r="123" spans="1:5" ht="12" customHeight="1">
      <c r="A123" s="185" t="str">
        <f>'1.sz.mell.'!A129</f>
        <v>30</v>
      </c>
      <c r="B123" s="69" t="str">
        <f>'1.sz.mell.'!B129</f>
        <v>   - Visszatérítendő támogatások, kölcsönök törlesztése ÁH-n belülre</v>
      </c>
      <c r="C123" s="659"/>
      <c r="D123" s="264"/>
      <c r="E123" s="107"/>
    </row>
    <row r="124" spans="1:5" ht="12" customHeight="1">
      <c r="A124" s="185" t="str">
        <f>'1.sz.mell.'!A130</f>
        <v>31</v>
      </c>
      <c r="B124" s="69" t="str">
        <f>'1.sz.mell.'!B130</f>
        <v>   - Egyéb felhalmozási célú támogatások ÁH-n belülre</v>
      </c>
      <c r="C124" s="659">
        <v>3401000</v>
      </c>
      <c r="D124" s="264">
        <v>1634200</v>
      </c>
      <c r="E124" s="107">
        <v>1634200</v>
      </c>
    </row>
    <row r="125" spans="1:5" ht="12" customHeight="1">
      <c r="A125" s="185" t="str">
        <f>'1.sz.mell.'!A131</f>
        <v>32</v>
      </c>
      <c r="B125" s="69" t="str">
        <f>'1.sz.mell.'!B131</f>
        <v>   - Garancia- és kezességvállalásból kifizetés ÁH-n kívülre</v>
      </c>
      <c r="C125" s="659"/>
      <c r="D125" s="264"/>
      <c r="E125" s="107"/>
    </row>
    <row r="126" spans="1:5" ht="12" customHeight="1">
      <c r="A126" s="185" t="str">
        <f>'1.sz.mell.'!A132</f>
        <v>33</v>
      </c>
      <c r="B126" s="69" t="str">
        <f>'1.sz.mell.'!B132</f>
        <v>   - Visszatérítendő támogatások, kölcsönök nyújtása ÁH-n kívülre</v>
      </c>
      <c r="C126" s="659"/>
      <c r="D126" s="264"/>
      <c r="E126" s="107"/>
    </row>
    <row r="127" spans="1:5" ht="12" customHeight="1">
      <c r="A127" s="185" t="str">
        <f>'1.sz.mell.'!A133</f>
        <v>34</v>
      </c>
      <c r="B127" s="69" t="str">
        <f>'1.sz.mell.'!B133</f>
        <v>   - Lakástámogatás</v>
      </c>
      <c r="C127" s="659"/>
      <c r="D127" s="264"/>
      <c r="E127" s="107"/>
    </row>
    <row r="128" spans="1:5" ht="12" customHeight="1" thickBot="1">
      <c r="A128" s="194">
        <f>'1.sz.mell.'!A134</f>
        <v>35</v>
      </c>
      <c r="B128" s="69" t="str">
        <f>'1.sz.mell.'!B134</f>
        <v>   - Egyéb felhalmozási célú támogatások államháztartáson kívülre</v>
      </c>
      <c r="C128" s="660"/>
      <c r="D128" s="265"/>
      <c r="E128" s="109"/>
    </row>
    <row r="129" spans="1:5" ht="12" customHeight="1" thickBot="1">
      <c r="A129" s="25">
        <f>'1.sz.mell.'!A135</f>
        <v>36</v>
      </c>
      <c r="B129" s="61" t="str">
        <f>'1.sz.mell.'!B135</f>
        <v>KÖLTSÉGVETÉSI KIADÁSOK ÖSSZESEN (1+22)</v>
      </c>
      <c r="C129" s="665">
        <v>1291808362</v>
      </c>
      <c r="D129" s="266">
        <f>+D94+D115</f>
        <v>1449284326</v>
      </c>
      <c r="E129" s="106">
        <f>+E94+E115</f>
        <v>1213924961</v>
      </c>
    </row>
    <row r="130" spans="1:5" ht="12" customHeight="1" thickBot="1">
      <c r="A130" s="25">
        <f>'1.sz.mell.'!A136</f>
        <v>37</v>
      </c>
      <c r="B130" s="61" t="str">
        <f>'1.sz.mell.'!B136</f>
        <v>Hitel-, kölcsöntörlesztés államháztartáson kívülre (38+ … + 40)</v>
      </c>
      <c r="C130" s="665">
        <v>0</v>
      </c>
      <c r="D130" s="266">
        <f>+D131+D132+D133</f>
        <v>0</v>
      </c>
      <c r="E130" s="106">
        <f>+E131+E132+E133</f>
        <v>0</v>
      </c>
    </row>
    <row r="131" spans="1:5" s="58" customFormat="1" ht="12" customHeight="1">
      <c r="A131" s="185">
        <f>'1.sz.mell.'!A137</f>
        <v>38</v>
      </c>
      <c r="B131" s="7" t="str">
        <f>'1.sz.mell.'!B137</f>
        <v>Hosszú lejáratú hitelek, kölcsönök törlesztése pénzügyi vállalkozásnak</v>
      </c>
      <c r="C131" s="659"/>
      <c r="D131" s="264"/>
      <c r="E131" s="107"/>
    </row>
    <row r="132" spans="1:5" ht="12" customHeight="1">
      <c r="A132" s="185" t="str">
        <f>'1.sz.mell.'!A138</f>
        <v>39</v>
      </c>
      <c r="B132" s="7" t="str">
        <f>'1.sz.mell.'!B138</f>
        <v>Likviditási célú hitelek, kölcsönök törlesztése pénzügyi vállalkozásnak</v>
      </c>
      <c r="C132" s="659"/>
      <c r="D132" s="264"/>
      <c r="E132" s="107"/>
    </row>
    <row r="133" spans="1:5" ht="12" customHeight="1" thickBot="1">
      <c r="A133" s="194" t="str">
        <f>'1.sz.mell.'!A139</f>
        <v>40</v>
      </c>
      <c r="B133" s="5" t="str">
        <f>'1.sz.mell.'!B139</f>
        <v>Rövid lejáratú hitelek, kölcsönök törlesztése pénzügyi vállalkozásnak</v>
      </c>
      <c r="C133" s="659"/>
      <c r="D133" s="264"/>
      <c r="E133" s="107"/>
    </row>
    <row r="134" spans="1:5" ht="12" customHeight="1" thickBot="1">
      <c r="A134" s="25">
        <f>'1.sz.mell.'!A140</f>
        <v>41</v>
      </c>
      <c r="B134" s="61" t="str">
        <f>'1.sz.mell.'!B140</f>
        <v>Belföldi értékpapírok kiadásai (42+ … + 47)</v>
      </c>
      <c r="C134" s="665">
        <v>0</v>
      </c>
      <c r="D134" s="266">
        <f>+D135+D136+D137+D138+D139+D140</f>
        <v>0</v>
      </c>
      <c r="E134" s="106">
        <f>+E135+E136+E137+E138+E139+E140</f>
        <v>0</v>
      </c>
    </row>
    <row r="135" spans="1:5" ht="12" customHeight="1">
      <c r="A135" s="185">
        <f>'1.sz.mell.'!A141</f>
        <v>42</v>
      </c>
      <c r="B135" s="7" t="str">
        <f>'1.sz.mell.'!B141</f>
        <v>Forgatási célú belföldi értékpapírok vásárlása</v>
      </c>
      <c r="C135" s="659"/>
      <c r="D135" s="264"/>
      <c r="E135" s="107"/>
    </row>
    <row r="136" spans="1:5" ht="12" customHeight="1">
      <c r="A136" s="185">
        <f>'1.sz.mell.'!A142</f>
        <v>43</v>
      </c>
      <c r="B136" s="7" t="str">
        <f>'1.sz.mell.'!B142</f>
        <v>Befektetési célú belföldi értékpapírok vásárlása</v>
      </c>
      <c r="C136" s="659"/>
      <c r="D136" s="264"/>
      <c r="E136" s="107"/>
    </row>
    <row r="137" spans="1:5" ht="12" customHeight="1">
      <c r="A137" s="185" t="str">
        <f>'1.sz.mell.'!A143</f>
        <v>44</v>
      </c>
      <c r="B137" s="7" t="str">
        <f>'1.sz.mell.'!B143</f>
        <v>Kincstárjegyek beváltása</v>
      </c>
      <c r="C137" s="659"/>
      <c r="D137" s="264"/>
      <c r="E137" s="107"/>
    </row>
    <row r="138" spans="1:5" ht="12" customHeight="1">
      <c r="A138" s="185" t="str">
        <f>'1.sz.mell.'!A144</f>
        <v>45</v>
      </c>
      <c r="B138" s="7" t="str">
        <f>'1.sz.mell.'!B144</f>
        <v>Éven belüli lejáratú belföldi értékpapírok beváltása</v>
      </c>
      <c r="C138" s="659"/>
      <c r="D138" s="264"/>
      <c r="E138" s="107"/>
    </row>
    <row r="139" spans="1:5" ht="12" customHeight="1">
      <c r="A139" s="185" t="str">
        <f>'1.sz.mell.'!A145</f>
        <v>46</v>
      </c>
      <c r="B139" s="7" t="str">
        <f>'1.sz.mell.'!B145</f>
        <v>Belföldi kötvények beváltása</v>
      </c>
      <c r="C139" s="659"/>
      <c r="D139" s="264"/>
      <c r="E139" s="107"/>
    </row>
    <row r="140" spans="1:5" s="58" customFormat="1" ht="12" customHeight="1" thickBot="1">
      <c r="A140" s="194">
        <f>'1.sz.mell.'!A146</f>
        <v>47</v>
      </c>
      <c r="B140" s="5" t="str">
        <f>'1.sz.mell.'!B146</f>
        <v>Éven túli lejáratú belföldi értékpapírok beváltása</v>
      </c>
      <c r="C140" s="659"/>
      <c r="D140" s="264"/>
      <c r="E140" s="107"/>
    </row>
    <row r="141" spans="1:11" ht="12" customHeight="1" thickBot="1">
      <c r="A141" s="25">
        <f>'1.sz.mell.'!A147</f>
        <v>48</v>
      </c>
      <c r="B141" s="61" t="str">
        <f>'1.sz.mell.'!B147</f>
        <v>Belföldi finanszírozás kiadásai (49+ … + 52)</v>
      </c>
      <c r="C141" s="657">
        <v>230384767</v>
      </c>
      <c r="D141" s="267">
        <f>+D142+D143+D145+D146+D144</f>
        <v>216559929</v>
      </c>
      <c r="E141" s="197">
        <f>+E142+E143+E145+E146+E144</f>
        <v>216553350</v>
      </c>
      <c r="K141" s="99"/>
    </row>
    <row r="142" spans="1:5" ht="12.75">
      <c r="A142" s="185">
        <f>'1.sz.mell.'!A148</f>
        <v>49</v>
      </c>
      <c r="B142" s="7" t="str">
        <f>'1.sz.mell.'!B148</f>
        <v>Államháztartáson belüli megelőlegezések folyósítása</v>
      </c>
      <c r="C142" s="659"/>
      <c r="D142" s="264"/>
      <c r="E142" s="107"/>
    </row>
    <row r="143" spans="1:5" ht="12" customHeight="1">
      <c r="A143" s="185" t="str">
        <f>'1.sz.mell.'!A149</f>
        <v>50</v>
      </c>
      <c r="B143" s="7" t="str">
        <f>'1.sz.mell.'!B149</f>
        <v>Államháztartáson belüli megelőlegezések visszafizetése</v>
      </c>
      <c r="C143" s="659">
        <v>22993337</v>
      </c>
      <c r="D143" s="264">
        <v>23158286</v>
      </c>
      <c r="E143" s="107">
        <v>23158286</v>
      </c>
    </row>
    <row r="144" spans="1:5" ht="12" customHeight="1">
      <c r="A144" s="185" t="str">
        <f>'1.sz.mell.'!A150</f>
        <v>51</v>
      </c>
      <c r="B144" s="7" t="s">
        <v>246</v>
      </c>
      <c r="C144" s="659">
        <v>206237409</v>
      </c>
      <c r="D144" s="264">
        <v>192247622</v>
      </c>
      <c r="E144" s="107">
        <v>192247622</v>
      </c>
    </row>
    <row r="145" spans="1:5" s="58" customFormat="1" ht="12" customHeight="1">
      <c r="A145" s="185" t="s">
        <v>417</v>
      </c>
      <c r="B145" s="7" t="str">
        <f>'1.sz.mell.'!B150</f>
        <v>Pénzeszközök lekötött betétként elhelyezése</v>
      </c>
      <c r="C145" s="659"/>
      <c r="D145" s="264"/>
      <c r="E145" s="107"/>
    </row>
    <row r="146" spans="1:5" s="58" customFormat="1" ht="12" customHeight="1" thickBot="1">
      <c r="A146" s="194">
        <f>'1.sz.mell.'!A152</f>
        <v>53</v>
      </c>
      <c r="B146" s="5" t="str">
        <f>'1.sz.mell.'!B151</f>
        <v>Pénzügyi lízing kiadásai</v>
      </c>
      <c r="C146" s="659">
        <v>1154021</v>
      </c>
      <c r="D146" s="264">
        <v>1154021</v>
      </c>
      <c r="E146" s="107">
        <v>1147442</v>
      </c>
    </row>
    <row r="147" spans="1:5" s="58" customFormat="1" ht="12" customHeight="1" thickBot="1">
      <c r="A147" s="25">
        <f>'1.sz.mell.'!A153</f>
        <v>54</v>
      </c>
      <c r="B147" s="61" t="str">
        <f>'1.sz.mell.'!B152</f>
        <v>Külföldi finanszírozás kiadásai (54+ … + 58)</v>
      </c>
      <c r="C147" s="671">
        <v>0</v>
      </c>
      <c r="D147" s="268">
        <f>+D148+D149+D150+D151+D152</f>
        <v>0</v>
      </c>
      <c r="E147" s="222">
        <f>+E148+E149+E150+E151+E152</f>
        <v>0</v>
      </c>
    </row>
    <row r="148" spans="1:5" s="58" customFormat="1" ht="12" customHeight="1">
      <c r="A148" s="185">
        <f>'1.sz.mell.'!A154</f>
        <v>55</v>
      </c>
      <c r="B148" s="7" t="str">
        <f>'1.sz.mell.'!B153</f>
        <v>Forgatási célú külföldi értékpapírok vásárlása</v>
      </c>
      <c r="C148" s="659"/>
      <c r="D148" s="264"/>
      <c r="E148" s="107"/>
    </row>
    <row r="149" spans="1:5" s="58" customFormat="1" ht="12" customHeight="1">
      <c r="A149" s="185" t="str">
        <f>'1.sz.mell.'!A155</f>
        <v>56</v>
      </c>
      <c r="B149" s="7" t="str">
        <f>'1.sz.mell.'!B154</f>
        <v>Befektetési célú külföldi értékpapírok vásárlása</v>
      </c>
      <c r="C149" s="659"/>
      <c r="D149" s="264"/>
      <c r="E149" s="107"/>
    </row>
    <row r="150" spans="1:5" s="58" customFormat="1" ht="12" customHeight="1">
      <c r="A150" s="185" t="str">
        <f>'1.sz.mell.'!A156</f>
        <v>57</v>
      </c>
      <c r="B150" s="7" t="str">
        <f>'1.sz.mell.'!B155</f>
        <v>Külföldi értékpapírok beváltása</v>
      </c>
      <c r="C150" s="659"/>
      <c r="D150" s="264"/>
      <c r="E150" s="107"/>
    </row>
    <row r="151" spans="1:5" s="58" customFormat="1" ht="12" customHeight="1">
      <c r="A151" s="185" t="str">
        <f>'1.sz.mell.'!A157</f>
        <v>58</v>
      </c>
      <c r="B151" s="7" t="str">
        <f>'1.sz.mell.'!B156</f>
        <v>Hitelek, kölcsönök törlesztése külföldi kormányoknak nemz. szervezeteknek</v>
      </c>
      <c r="C151" s="659"/>
      <c r="D151" s="264"/>
      <c r="E151" s="107"/>
    </row>
    <row r="152" spans="1:5" ht="12.75" customHeight="1" thickBot="1">
      <c r="A152" s="194">
        <f>'1.sz.mell.'!A158</f>
        <v>59</v>
      </c>
      <c r="B152" s="5" t="str">
        <f>'1.sz.mell.'!B157</f>
        <v>Hitelek, kölcsönök törlesztése külföldi pénzintézeteknek</v>
      </c>
      <c r="C152" s="660"/>
      <c r="D152" s="265"/>
      <c r="E152" s="109"/>
    </row>
    <row r="153" spans="1:5" ht="12.75" customHeight="1" thickBot="1">
      <c r="A153" s="217">
        <f>'1.sz.mell.'!A159</f>
        <v>60</v>
      </c>
      <c r="B153" s="61" t="str">
        <f>'1.sz.mell.'!B158</f>
        <v>Adóssághoz nem kapcsolódó származékos ügyletek</v>
      </c>
      <c r="C153" s="229"/>
      <c r="D153" s="269"/>
      <c r="E153" s="223"/>
    </row>
    <row r="154" spans="1:5" ht="12.75" customHeight="1" thickBot="1">
      <c r="A154" s="217">
        <f>'1.sz.mell.'!A160</f>
        <v>61</v>
      </c>
      <c r="B154" s="61" t="str">
        <f>'1.sz.mell.'!B159</f>
        <v>Váltókiadások</v>
      </c>
      <c r="C154" s="229"/>
      <c r="D154" s="269"/>
      <c r="E154" s="223"/>
    </row>
    <row r="155" spans="1:5" ht="12" customHeight="1" thickBot="1">
      <c r="A155" s="25">
        <f>'1.sz.mell.'!A161</f>
        <v>62</v>
      </c>
      <c r="B155" s="61" t="str">
        <f>'1.sz.mell.'!B160</f>
        <v>FINANSZÍROZÁSI KIADÁSOK ÖSSZESEN: (37+41+48+53+59+60)</v>
      </c>
      <c r="C155" s="672">
        <v>230384767</v>
      </c>
      <c r="D155" s="270">
        <f>+D130+D134+D141+D147+D153+D154</f>
        <v>216559929</v>
      </c>
      <c r="E155" s="224">
        <f>+E130+E134+E141+E147+E153+E154</f>
        <v>216553350</v>
      </c>
    </row>
    <row r="156" spans="1:5" ht="15" customHeight="1" thickBot="1">
      <c r="A156" s="196">
        <v>63</v>
      </c>
      <c r="B156" s="153" t="str">
        <f>'1.sz.mell.'!B161</f>
        <v>KIADÁSOK ÖSSZESEN: (36.+61)</v>
      </c>
      <c r="C156" s="672">
        <v>1522193129</v>
      </c>
      <c r="D156" s="270">
        <f>+D129+D155</f>
        <v>1665844255</v>
      </c>
      <c r="E156" s="224">
        <f>+E129+E155</f>
        <v>1430478311</v>
      </c>
    </row>
    <row r="157" spans="3:5" ht="13.5" thickBot="1">
      <c r="C157" s="243">
        <f>C91-C156</f>
        <v>0</v>
      </c>
      <c r="D157" s="243">
        <f>D91-D156</f>
        <v>0</v>
      </c>
      <c r="E157" s="511"/>
    </row>
    <row r="158" spans="1:5" ht="15" customHeight="1" thickBot="1">
      <c r="A158" s="97" t="s">
        <v>245</v>
      </c>
      <c r="B158" s="98"/>
      <c r="C158" s="512">
        <v>2</v>
      </c>
      <c r="D158" s="512">
        <v>2</v>
      </c>
      <c r="E158" s="331">
        <v>2</v>
      </c>
    </row>
    <row r="159" spans="1:5" ht="14.25" customHeight="1" thickBot="1">
      <c r="A159" s="97" t="s">
        <v>106</v>
      </c>
      <c r="B159" s="98"/>
      <c r="C159" s="512">
        <v>6</v>
      </c>
      <c r="D159" s="512">
        <v>6</v>
      </c>
      <c r="E159" s="331">
        <v>6</v>
      </c>
    </row>
  </sheetData>
  <sheetProtection formatCells="0"/>
  <mergeCells count="5">
    <mergeCell ref="B1:E1"/>
    <mergeCell ref="B2:D2"/>
    <mergeCell ref="B3:D3"/>
    <mergeCell ref="A7:E7"/>
    <mergeCell ref="A93:E9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0" max="255" man="1"/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</sheetPr>
  <dimension ref="A1:G60"/>
  <sheetViews>
    <sheetView zoomScale="120" zoomScaleNormal="120" workbookViewId="0" topLeftCell="A2">
      <selection activeCell="A46" sqref="A46"/>
    </sheetView>
  </sheetViews>
  <sheetFormatPr defaultColWidth="9.00390625" defaultRowHeight="12.75"/>
  <cols>
    <col min="1" max="1" width="8.50390625" style="95" customWidth="1"/>
    <col min="2" max="2" width="59.00390625" style="96" customWidth="1"/>
    <col min="3" max="5" width="15.875" style="96" customWidth="1"/>
    <col min="6" max="16384" width="9.375" style="96" customWidth="1"/>
  </cols>
  <sheetData>
    <row r="1" spans="1:5" s="88" customFormat="1" ht="16.5" hidden="1" thickBot="1">
      <c r="A1" s="235"/>
      <c r="B1" s="1027" t="e">
        <f>CONCATENATE("9.2. melléklet ",#REF!," ",#REF!," ",#REF!," ",#REF!," ",#REF!," ",#REF!," ",#REF!," ",#REF!)</f>
        <v>#REF!</v>
      </c>
      <c r="C1" s="1028"/>
      <c r="D1" s="1028"/>
      <c r="E1" s="1028"/>
    </row>
    <row r="2" spans="1:5" s="88" customFormat="1" ht="16.5" thickBot="1">
      <c r="A2" s="235"/>
      <c r="B2" s="1027" t="s">
        <v>1010</v>
      </c>
      <c r="C2" s="1036"/>
      <c r="D2" s="1036"/>
      <c r="E2" s="1036"/>
    </row>
    <row r="3" spans="1:5" s="204" customFormat="1" ht="16.5" thickBot="1">
      <c r="A3" s="336"/>
      <c r="B3" s="1033" t="s">
        <v>526</v>
      </c>
      <c r="C3" s="1034"/>
      <c r="D3" s="1035"/>
      <c r="E3" s="337" t="s">
        <v>45</v>
      </c>
    </row>
    <row r="4" spans="1:5" s="204" customFormat="1" ht="16.5" thickBot="1">
      <c r="A4" s="336"/>
      <c r="B4" s="1033" t="s">
        <v>203</v>
      </c>
      <c r="C4" s="1034"/>
      <c r="D4" s="1035"/>
      <c r="E4" s="337" t="s">
        <v>42</v>
      </c>
    </row>
    <row r="5" spans="1:5" s="205" customFormat="1" ht="15.75" customHeight="1" thickBot="1">
      <c r="A5" s="236"/>
      <c r="B5" s="236"/>
      <c r="C5" s="237"/>
      <c r="D5" s="325"/>
      <c r="E5" s="257" t="s">
        <v>266</v>
      </c>
    </row>
    <row r="6" spans="1:5" ht="24.75" thickBot="1">
      <c r="A6" s="238" t="s">
        <v>105</v>
      </c>
      <c r="B6" s="239" t="s">
        <v>250</v>
      </c>
      <c r="C6" s="239" t="s">
        <v>276</v>
      </c>
      <c r="D6" s="327" t="s">
        <v>277</v>
      </c>
      <c r="E6" s="328" t="s">
        <v>1009</v>
      </c>
    </row>
    <row r="7" spans="1:5" s="206" customFormat="1" ht="12.75" customHeight="1" thickBot="1">
      <c r="A7" s="240" t="s">
        <v>236</v>
      </c>
      <c r="B7" s="241" t="s">
        <v>237</v>
      </c>
      <c r="C7" s="241" t="s">
        <v>238</v>
      </c>
      <c r="D7" s="338" t="s">
        <v>240</v>
      </c>
      <c r="E7" s="242" t="s">
        <v>239</v>
      </c>
    </row>
    <row r="8" spans="1:5" s="206" customFormat="1" ht="15.75" customHeight="1" thickBot="1">
      <c r="A8" s="1030" t="s">
        <v>43</v>
      </c>
      <c r="B8" s="1031"/>
      <c r="C8" s="1031"/>
      <c r="D8" s="1031"/>
      <c r="E8" s="1032"/>
    </row>
    <row r="9" spans="1:5" s="152" customFormat="1" ht="12" customHeight="1" thickBot="1">
      <c r="A9" s="617">
        <v>1</v>
      </c>
      <c r="B9" s="89" t="s">
        <v>475</v>
      </c>
      <c r="C9" s="673">
        <v>3147000</v>
      </c>
      <c r="D9" s="132">
        <f>SUM(D10:D20)</f>
        <v>2647000</v>
      </c>
      <c r="E9" s="149">
        <f>SUM(E10:E20)</f>
        <v>1884159</v>
      </c>
    </row>
    <row r="10" spans="1:5" s="152" customFormat="1" ht="12" customHeight="1">
      <c r="A10" s="199" t="s">
        <v>374</v>
      </c>
      <c r="B10" s="8" t="s">
        <v>140</v>
      </c>
      <c r="C10" s="674"/>
      <c r="D10" s="282"/>
      <c r="E10" s="339"/>
    </row>
    <row r="11" spans="1:5" s="152" customFormat="1" ht="12" customHeight="1">
      <c r="A11" s="200" t="s">
        <v>375</v>
      </c>
      <c r="B11" s="6" t="s">
        <v>141</v>
      </c>
      <c r="C11" s="659">
        <v>300000</v>
      </c>
      <c r="D11" s="129">
        <v>300000</v>
      </c>
      <c r="E11" s="310">
        <v>312800</v>
      </c>
    </row>
    <row r="12" spans="1:5" s="152" customFormat="1" ht="12" customHeight="1">
      <c r="A12" s="200" t="s">
        <v>376</v>
      </c>
      <c r="B12" s="6" t="s">
        <v>142</v>
      </c>
      <c r="C12" s="659">
        <v>1400000</v>
      </c>
      <c r="D12" s="129">
        <v>1400000</v>
      </c>
      <c r="E12" s="310">
        <v>1180624</v>
      </c>
    </row>
    <row r="13" spans="1:5" s="152" customFormat="1" ht="12" customHeight="1">
      <c r="A13" s="200" t="s">
        <v>377</v>
      </c>
      <c r="B13" s="6" t="s">
        <v>143</v>
      </c>
      <c r="C13" s="659"/>
      <c r="D13" s="129"/>
      <c r="E13" s="310"/>
    </row>
    <row r="14" spans="1:5" s="152" customFormat="1" ht="12" customHeight="1">
      <c r="A14" s="200" t="s">
        <v>378</v>
      </c>
      <c r="B14" s="6" t="s">
        <v>144</v>
      </c>
      <c r="C14" s="659"/>
      <c r="D14" s="129"/>
      <c r="E14" s="310"/>
    </row>
    <row r="15" spans="1:5" s="152" customFormat="1" ht="12" customHeight="1">
      <c r="A15" s="200" t="s">
        <v>379</v>
      </c>
      <c r="B15" s="6" t="s">
        <v>204</v>
      </c>
      <c r="C15" s="659">
        <v>459000</v>
      </c>
      <c r="D15" s="129">
        <v>459000</v>
      </c>
      <c r="E15" s="310">
        <v>386063</v>
      </c>
    </row>
    <row r="16" spans="1:5" s="152" customFormat="1" ht="12" customHeight="1">
      <c r="A16" s="200" t="s">
        <v>395</v>
      </c>
      <c r="B16" s="5" t="s">
        <v>205</v>
      </c>
      <c r="C16" s="659">
        <v>488000</v>
      </c>
      <c r="D16" s="129">
        <v>488000</v>
      </c>
      <c r="E16" s="310"/>
    </row>
    <row r="17" spans="1:5" s="152" customFormat="1" ht="12" customHeight="1">
      <c r="A17" s="200" t="s">
        <v>373</v>
      </c>
      <c r="B17" s="6" t="s">
        <v>147</v>
      </c>
      <c r="C17" s="659"/>
      <c r="D17" s="283"/>
      <c r="E17" s="316">
        <v>5</v>
      </c>
    </row>
    <row r="18" spans="1:5" s="207" customFormat="1" ht="12" customHeight="1">
      <c r="A18" s="200" t="s">
        <v>258</v>
      </c>
      <c r="B18" s="6" t="s">
        <v>148</v>
      </c>
      <c r="C18" s="659"/>
      <c r="D18" s="129"/>
      <c r="E18" s="310"/>
    </row>
    <row r="19" spans="1:5" s="207" customFormat="1" ht="12" customHeight="1">
      <c r="A19" s="200" t="s">
        <v>259</v>
      </c>
      <c r="B19" s="6" t="s">
        <v>217</v>
      </c>
      <c r="C19" s="659"/>
      <c r="D19" s="131"/>
      <c r="E19" s="311"/>
    </row>
    <row r="20" spans="1:7" s="207" customFormat="1" ht="12" customHeight="1" thickBot="1">
      <c r="A20" s="200" t="s">
        <v>260</v>
      </c>
      <c r="B20" s="5" t="s">
        <v>149</v>
      </c>
      <c r="C20" s="804">
        <v>500000</v>
      </c>
      <c r="D20" s="131"/>
      <c r="E20" s="311">
        <v>4667</v>
      </c>
      <c r="G20" s="805"/>
    </row>
    <row r="21" spans="1:5" s="152" customFormat="1" ht="12" customHeight="1" thickBot="1">
      <c r="A21" s="82" t="s">
        <v>380</v>
      </c>
      <c r="B21" s="89" t="s">
        <v>478</v>
      </c>
      <c r="C21" s="673">
        <v>17304000</v>
      </c>
      <c r="D21" s="132">
        <f>SUM(D22:D24)</f>
        <v>32449298</v>
      </c>
      <c r="E21" s="149">
        <f>SUM(E22:E24)</f>
        <v>33242536</v>
      </c>
    </row>
    <row r="22" spans="1:5" s="207" customFormat="1" ht="12" customHeight="1">
      <c r="A22" s="200" t="s">
        <v>381</v>
      </c>
      <c r="B22" s="7" t="s">
        <v>133</v>
      </c>
      <c r="C22" s="658"/>
      <c r="D22" s="129"/>
      <c r="E22" s="310"/>
    </row>
    <row r="23" spans="1:5" s="207" customFormat="1" ht="12" customHeight="1">
      <c r="A23" s="200" t="s">
        <v>396</v>
      </c>
      <c r="B23" s="6" t="s">
        <v>514</v>
      </c>
      <c r="C23" s="659"/>
      <c r="D23" s="129"/>
      <c r="E23" s="310"/>
    </row>
    <row r="24" spans="1:5" s="207" customFormat="1" ht="12" customHeight="1">
      <c r="A24" s="200" t="s">
        <v>382</v>
      </c>
      <c r="B24" s="6" t="s">
        <v>515</v>
      </c>
      <c r="C24" s="659">
        <v>17304000</v>
      </c>
      <c r="D24" s="129">
        <v>32449298</v>
      </c>
      <c r="E24" s="310">
        <v>33242536</v>
      </c>
    </row>
    <row r="25" spans="1:5" s="207" customFormat="1" ht="12" customHeight="1" thickBot="1">
      <c r="A25" s="200" t="s">
        <v>383</v>
      </c>
      <c r="B25" s="6" t="s">
        <v>476</v>
      </c>
      <c r="C25" s="660"/>
      <c r="D25" s="129">
        <v>1116396</v>
      </c>
      <c r="E25" s="310">
        <v>1116396</v>
      </c>
    </row>
    <row r="26" spans="1:5" s="207" customFormat="1" ht="12" customHeight="1" thickBot="1">
      <c r="A26" s="86" t="s">
        <v>384</v>
      </c>
      <c r="B26" s="61" t="s">
        <v>95</v>
      </c>
      <c r="C26" s="657"/>
      <c r="D26" s="645"/>
      <c r="E26" s="148"/>
    </row>
    <row r="27" spans="1:5" s="207" customFormat="1" ht="12" customHeight="1" thickBot="1">
      <c r="A27" s="86" t="s">
        <v>385</v>
      </c>
      <c r="B27" s="61" t="s">
        <v>477</v>
      </c>
      <c r="C27" s="673">
        <v>0</v>
      </c>
      <c r="D27" s="132">
        <f>+D28+D29+D30</f>
        <v>0</v>
      </c>
      <c r="E27" s="149">
        <f>+E28+E29+E30</f>
        <v>0</v>
      </c>
    </row>
    <row r="28" spans="1:5" s="207" customFormat="1" ht="12" customHeight="1">
      <c r="A28" s="201" t="s">
        <v>386</v>
      </c>
      <c r="B28" s="202" t="s">
        <v>136</v>
      </c>
      <c r="C28" s="675"/>
      <c r="D28" s="284"/>
      <c r="E28" s="317"/>
    </row>
    <row r="29" spans="1:5" s="207" customFormat="1" ht="12" customHeight="1">
      <c r="A29" s="201" t="s">
        <v>387</v>
      </c>
      <c r="B29" s="202" t="s">
        <v>211</v>
      </c>
      <c r="C29" s="666"/>
      <c r="D29" s="129"/>
      <c r="E29" s="310"/>
    </row>
    <row r="30" spans="1:5" s="207" customFormat="1" ht="12" customHeight="1">
      <c r="A30" s="201" t="s">
        <v>397</v>
      </c>
      <c r="B30" s="203" t="s">
        <v>138</v>
      </c>
      <c r="C30" s="666"/>
      <c r="D30" s="129"/>
      <c r="E30" s="310"/>
    </row>
    <row r="31" spans="1:5" s="207" customFormat="1" ht="12" customHeight="1" thickBot="1">
      <c r="A31" s="200" t="s">
        <v>388</v>
      </c>
      <c r="B31" s="67" t="s">
        <v>511</v>
      </c>
      <c r="C31" s="676"/>
      <c r="D31" s="51"/>
      <c r="E31" s="340"/>
    </row>
    <row r="32" spans="1:5" s="207" customFormat="1" ht="12" customHeight="1" thickBot="1">
      <c r="A32" s="86" t="s">
        <v>389</v>
      </c>
      <c r="B32" s="61" t="s">
        <v>479</v>
      </c>
      <c r="C32" s="673">
        <v>0</v>
      </c>
      <c r="D32" s="132">
        <f>+D33+D34+D35</f>
        <v>0</v>
      </c>
      <c r="E32" s="149">
        <f>+E33+E34+E35</f>
        <v>0</v>
      </c>
    </row>
    <row r="33" spans="1:5" s="207" customFormat="1" ht="12" customHeight="1">
      <c r="A33" s="201" t="s">
        <v>390</v>
      </c>
      <c r="B33" s="202" t="s">
        <v>150</v>
      </c>
      <c r="C33" s="675"/>
      <c r="D33" s="284"/>
      <c r="E33" s="317"/>
    </row>
    <row r="34" spans="1:5" s="207" customFormat="1" ht="12" customHeight="1">
      <c r="A34" s="201" t="s">
        <v>391</v>
      </c>
      <c r="B34" s="203" t="s">
        <v>151</v>
      </c>
      <c r="C34" s="666"/>
      <c r="D34" s="133"/>
      <c r="E34" s="312"/>
    </row>
    <row r="35" spans="1:5" s="207" customFormat="1" ht="12" customHeight="1" thickBot="1">
      <c r="A35" s="200" t="s">
        <v>392</v>
      </c>
      <c r="B35" s="67" t="s">
        <v>152</v>
      </c>
      <c r="C35" s="676"/>
      <c r="D35" s="51"/>
      <c r="E35" s="340"/>
    </row>
    <row r="36" spans="1:5" s="152" customFormat="1" ht="12" customHeight="1" thickBot="1">
      <c r="A36" s="86" t="s">
        <v>393</v>
      </c>
      <c r="B36" s="61" t="s">
        <v>190</v>
      </c>
      <c r="C36" s="677"/>
      <c r="D36" s="645"/>
      <c r="E36" s="148"/>
    </row>
    <row r="37" spans="1:5" s="152" customFormat="1" ht="12" customHeight="1" thickBot="1">
      <c r="A37" s="86" t="s">
        <v>394</v>
      </c>
      <c r="B37" s="61" t="s">
        <v>206</v>
      </c>
      <c r="C37" s="677"/>
      <c r="D37" s="645"/>
      <c r="E37" s="148"/>
    </row>
    <row r="38" spans="1:5" s="152" customFormat="1" ht="12" customHeight="1" thickBot="1">
      <c r="A38" s="82" t="s">
        <v>398</v>
      </c>
      <c r="B38" s="61" t="s">
        <v>480</v>
      </c>
      <c r="C38" s="673">
        <v>20451000</v>
      </c>
      <c r="D38" s="132">
        <f>+D9+D21+D26+D27+D32+D36+D37</f>
        <v>35096298</v>
      </c>
      <c r="E38" s="149">
        <f>+E9+E21+E26+E27+E32+E36+E37</f>
        <v>35126695</v>
      </c>
    </row>
    <row r="39" spans="1:5" s="152" customFormat="1" ht="12" customHeight="1" thickBot="1">
      <c r="A39" s="90" t="s">
        <v>451</v>
      </c>
      <c r="B39" s="61" t="s">
        <v>481</v>
      </c>
      <c r="C39" s="673">
        <v>187562084</v>
      </c>
      <c r="D39" s="132">
        <f>+D40+D41+D42</f>
        <v>174144105</v>
      </c>
      <c r="E39" s="149">
        <f>+E40+E41+E42</f>
        <v>174144105</v>
      </c>
    </row>
    <row r="40" spans="1:5" s="152" customFormat="1" ht="12" customHeight="1">
      <c r="A40" s="201" t="s">
        <v>399</v>
      </c>
      <c r="B40" s="202" t="s">
        <v>516</v>
      </c>
      <c r="C40" s="675">
        <v>505284</v>
      </c>
      <c r="D40" s="284">
        <v>505284</v>
      </c>
      <c r="E40" s="317">
        <v>505284</v>
      </c>
    </row>
    <row r="41" spans="1:5" s="152" customFormat="1" ht="12" customHeight="1">
      <c r="A41" s="201" t="s">
        <v>400</v>
      </c>
      <c r="B41" s="203" t="s">
        <v>517</v>
      </c>
      <c r="C41" s="666"/>
      <c r="D41" s="133"/>
      <c r="E41" s="312"/>
    </row>
    <row r="42" spans="1:5" s="207" customFormat="1" ht="12" customHeight="1" thickBot="1">
      <c r="A42" s="200" t="s">
        <v>401</v>
      </c>
      <c r="B42" s="67" t="s">
        <v>207</v>
      </c>
      <c r="C42" s="678">
        <v>187056800</v>
      </c>
      <c r="D42" s="51">
        <v>173638821</v>
      </c>
      <c r="E42" s="340">
        <v>173638821</v>
      </c>
    </row>
    <row r="43" spans="1:5" s="207" customFormat="1" ht="15" customHeight="1" thickBot="1">
      <c r="A43" s="90" t="s">
        <v>402</v>
      </c>
      <c r="B43" s="91" t="s">
        <v>482</v>
      </c>
      <c r="C43" s="673">
        <v>208013084</v>
      </c>
      <c r="D43" s="341">
        <f>+D38+D39</f>
        <v>209240403</v>
      </c>
      <c r="E43" s="151">
        <f>+E38+E39</f>
        <v>209270800</v>
      </c>
    </row>
    <row r="44" spans="1:5" s="206" customFormat="1" ht="16.5" customHeight="1" thickBot="1">
      <c r="A44" s="1030" t="s">
        <v>44</v>
      </c>
      <c r="B44" s="1031"/>
      <c r="C44" s="1031"/>
      <c r="D44" s="1031"/>
      <c r="E44" s="1032"/>
    </row>
    <row r="45" spans="1:5" s="208" customFormat="1" ht="12" customHeight="1" thickBot="1">
      <c r="A45" s="86">
        <v>1</v>
      </c>
      <c r="B45" s="61" t="s">
        <v>483</v>
      </c>
      <c r="C45" s="132">
        <v>207721084</v>
      </c>
      <c r="D45" s="132">
        <f>SUM(D46:D50)</f>
        <v>209093403</v>
      </c>
      <c r="E45" s="149">
        <f>SUM(E46:E50)</f>
        <v>206598035</v>
      </c>
    </row>
    <row r="46" spans="1:5" ht="12" customHeight="1">
      <c r="A46" s="200" t="s">
        <v>374</v>
      </c>
      <c r="B46" s="7" t="s">
        <v>39</v>
      </c>
      <c r="C46" s="284">
        <v>158505000</v>
      </c>
      <c r="D46" s="284">
        <v>157646392</v>
      </c>
      <c r="E46" s="317">
        <v>157572352</v>
      </c>
    </row>
    <row r="47" spans="1:5" ht="12" customHeight="1">
      <c r="A47" s="200" t="s">
        <v>375</v>
      </c>
      <c r="B47" s="6" t="s">
        <v>96</v>
      </c>
      <c r="C47" s="47">
        <v>21509600</v>
      </c>
      <c r="D47" s="47">
        <v>23247747</v>
      </c>
      <c r="E47" s="313">
        <v>22524828</v>
      </c>
    </row>
    <row r="48" spans="1:5" ht="12" customHeight="1">
      <c r="A48" s="200" t="s">
        <v>376</v>
      </c>
      <c r="B48" s="6" t="s">
        <v>73</v>
      </c>
      <c r="C48" s="47">
        <v>27201200</v>
      </c>
      <c r="D48" s="47">
        <v>26993980</v>
      </c>
      <c r="E48" s="313">
        <v>25295571</v>
      </c>
    </row>
    <row r="49" spans="1:5" ht="12" customHeight="1">
      <c r="A49" s="200" t="s">
        <v>377</v>
      </c>
      <c r="B49" s="6" t="s">
        <v>97</v>
      </c>
      <c r="C49" s="47"/>
      <c r="D49" s="47"/>
      <c r="E49" s="313"/>
    </row>
    <row r="50" spans="1:5" ht="12" customHeight="1" thickBot="1">
      <c r="A50" s="200" t="s">
        <v>378</v>
      </c>
      <c r="B50" s="6" t="s">
        <v>98</v>
      </c>
      <c r="C50" s="47">
        <v>505284</v>
      </c>
      <c r="D50" s="47">
        <v>1205284</v>
      </c>
      <c r="E50" s="313">
        <v>1205284</v>
      </c>
    </row>
    <row r="51" spans="1:5" ht="12" customHeight="1" thickBot="1">
      <c r="A51" s="86" t="s">
        <v>379</v>
      </c>
      <c r="B51" s="61" t="s">
        <v>484</v>
      </c>
      <c r="C51" s="132">
        <v>292000</v>
      </c>
      <c r="D51" s="132">
        <f>SUM(D52:D54)</f>
        <v>147000</v>
      </c>
      <c r="E51" s="149">
        <f>SUM(E52:E54)</f>
        <v>138750</v>
      </c>
    </row>
    <row r="52" spans="1:5" s="208" customFormat="1" ht="12" customHeight="1">
      <c r="A52" s="200" t="s">
        <v>395</v>
      </c>
      <c r="B52" s="7" t="s">
        <v>114</v>
      </c>
      <c r="C52" s="284">
        <v>292000</v>
      </c>
      <c r="D52" s="284">
        <v>147000</v>
      </c>
      <c r="E52" s="317">
        <v>138750</v>
      </c>
    </row>
    <row r="53" spans="1:5" ht="12" customHeight="1">
      <c r="A53" s="200" t="s">
        <v>373</v>
      </c>
      <c r="B53" s="6" t="s">
        <v>99</v>
      </c>
      <c r="C53" s="47"/>
      <c r="D53" s="47"/>
      <c r="E53" s="313"/>
    </row>
    <row r="54" spans="1:5" ht="12" customHeight="1">
      <c r="A54" s="200" t="s">
        <v>258</v>
      </c>
      <c r="B54" s="6" t="s">
        <v>257</v>
      </c>
      <c r="C54" s="47"/>
      <c r="D54" s="47"/>
      <c r="E54" s="313"/>
    </row>
    <row r="55" spans="1:5" ht="12" customHeight="1" thickBot="1">
      <c r="A55" s="200" t="s">
        <v>259</v>
      </c>
      <c r="B55" s="6" t="s">
        <v>510</v>
      </c>
      <c r="C55" s="47"/>
      <c r="D55" s="47"/>
      <c r="E55" s="313"/>
    </row>
    <row r="56" spans="1:5" ht="12" customHeight="1" thickBot="1">
      <c r="A56" s="86" t="s">
        <v>260</v>
      </c>
      <c r="B56" s="61" t="s">
        <v>5</v>
      </c>
      <c r="C56" s="645"/>
      <c r="D56" s="645"/>
      <c r="E56" s="148"/>
    </row>
    <row r="57" spans="1:5" ht="15" customHeight="1" thickBot="1">
      <c r="A57" s="86" t="s">
        <v>380</v>
      </c>
      <c r="B57" s="94" t="s">
        <v>485</v>
      </c>
      <c r="C57" s="341">
        <v>208013084</v>
      </c>
      <c r="D57" s="341">
        <f>+D45+D51+D56</f>
        <v>209240403</v>
      </c>
      <c r="E57" s="151">
        <f>+E45+E51+E56</f>
        <v>206736785</v>
      </c>
    </row>
    <row r="58" spans="1:5" s="514" customFormat="1" ht="13.5" thickBot="1">
      <c r="A58" s="513"/>
      <c r="C58" s="243">
        <f>C43-C57</f>
        <v>0</v>
      </c>
      <c r="D58" s="243">
        <f>D43-D57</f>
        <v>0</v>
      </c>
      <c r="E58" s="649"/>
    </row>
    <row r="59" spans="1:5" ht="15" customHeight="1" thickBot="1">
      <c r="A59" s="332" t="s">
        <v>278</v>
      </c>
      <c r="B59" s="333"/>
      <c r="C59" s="512">
        <v>32</v>
      </c>
      <c r="D59" s="512">
        <v>32</v>
      </c>
      <c r="E59" s="331">
        <v>32</v>
      </c>
    </row>
    <row r="60" spans="1:5" ht="14.25" customHeight="1" thickBot="1">
      <c r="A60" s="334" t="s">
        <v>279</v>
      </c>
      <c r="B60" s="335"/>
      <c r="C60" s="512"/>
      <c r="D60" s="512"/>
      <c r="E60" s="331"/>
    </row>
  </sheetData>
  <sheetProtection formatCells="0"/>
  <mergeCells count="6">
    <mergeCell ref="B1:E1"/>
    <mergeCell ref="B3:D3"/>
    <mergeCell ref="B4:D4"/>
    <mergeCell ref="A8:E8"/>
    <mergeCell ref="A44:E44"/>
    <mergeCell ref="B2:E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</sheetPr>
  <dimension ref="A1:E60"/>
  <sheetViews>
    <sheetView zoomScale="120" zoomScaleNormal="120" workbookViewId="0" topLeftCell="A2">
      <selection activeCell="D26" sqref="D26"/>
    </sheetView>
  </sheetViews>
  <sheetFormatPr defaultColWidth="9.00390625" defaultRowHeight="12.75"/>
  <cols>
    <col min="1" max="1" width="7.625" style="95" customWidth="1"/>
    <col min="2" max="2" width="54.50390625" style="96" customWidth="1"/>
    <col min="3" max="5" width="15.875" style="96" customWidth="1"/>
    <col min="6" max="16384" width="9.375" style="96" customWidth="1"/>
  </cols>
  <sheetData>
    <row r="1" spans="1:5" s="88" customFormat="1" ht="16.5" hidden="1" thickBot="1">
      <c r="A1" s="235"/>
      <c r="B1" s="1027" t="e">
        <f>CONCATENATE(#REF!," melléklet ",#REF!," ",#REF!," ",#REF!," ",#REF!," ",#REF!," ",#REF!," ",#REF!," ",#REF!)</f>
        <v>#REF!</v>
      </c>
      <c r="C1" s="1028"/>
      <c r="D1" s="1028"/>
      <c r="E1" s="1028"/>
    </row>
    <row r="2" spans="1:5" s="88" customFormat="1" ht="16.5" thickBot="1">
      <c r="A2" s="235"/>
      <c r="B2" s="1027" t="s">
        <v>1011</v>
      </c>
      <c r="C2" s="1036"/>
      <c r="D2" s="1036"/>
      <c r="E2" s="1036"/>
    </row>
    <row r="3" spans="1:5" s="204" customFormat="1" ht="25.5" customHeight="1" thickBot="1">
      <c r="A3" s="336"/>
      <c r="B3" s="1037" t="s">
        <v>558</v>
      </c>
      <c r="C3" s="1038"/>
      <c r="D3" s="1039"/>
      <c r="E3" s="337" t="s">
        <v>46</v>
      </c>
    </row>
    <row r="4" spans="1:5" s="204" customFormat="1" ht="16.5" thickBot="1">
      <c r="A4" s="336"/>
      <c r="B4" s="1033" t="s">
        <v>203</v>
      </c>
      <c r="C4" s="1034"/>
      <c r="D4" s="1035"/>
      <c r="E4" s="337" t="s">
        <v>42</v>
      </c>
    </row>
    <row r="5" spans="1:5" s="205" customFormat="1" ht="15.75" customHeight="1" thickBot="1">
      <c r="A5" s="236"/>
      <c r="B5" s="236"/>
      <c r="C5" s="237"/>
      <c r="D5" s="325"/>
      <c r="E5" s="257" t="s">
        <v>266</v>
      </c>
    </row>
    <row r="6" spans="1:5" ht="24.75" thickBot="1">
      <c r="A6" s="238" t="s">
        <v>105</v>
      </c>
      <c r="B6" s="239" t="s">
        <v>250</v>
      </c>
      <c r="C6" s="239" t="s">
        <v>276</v>
      </c>
      <c r="D6" s="327" t="s">
        <v>277</v>
      </c>
      <c r="E6" s="328" t="s">
        <v>1009</v>
      </c>
    </row>
    <row r="7" spans="1:5" s="206" customFormat="1" ht="12.75" customHeight="1" thickBot="1">
      <c r="A7" s="240" t="s">
        <v>236</v>
      </c>
      <c r="B7" s="241" t="s">
        <v>237</v>
      </c>
      <c r="C7" s="241" t="s">
        <v>238</v>
      </c>
      <c r="D7" s="338" t="s">
        <v>240</v>
      </c>
      <c r="E7" s="242" t="s">
        <v>239</v>
      </c>
    </row>
    <row r="8" spans="1:5" s="206" customFormat="1" ht="15.75" customHeight="1" thickBot="1">
      <c r="A8" s="1030" t="s">
        <v>43</v>
      </c>
      <c r="B8" s="1031"/>
      <c r="C8" s="1031"/>
      <c r="D8" s="1031"/>
      <c r="E8" s="1032"/>
    </row>
    <row r="9" spans="1:5" s="152" customFormat="1" ht="12" customHeight="1" thickBot="1">
      <c r="A9" s="82">
        <f>'11.sz.mell.'!A9</f>
        <v>1</v>
      </c>
      <c r="B9" s="89" t="str">
        <f>'11.sz.mell.'!B9</f>
        <v>Működési bevételek (2+…+12)</v>
      </c>
      <c r="C9" s="132">
        <v>180000</v>
      </c>
      <c r="D9" s="132">
        <f>SUM(D10:D20)</f>
        <v>180000</v>
      </c>
      <c r="E9" s="134">
        <f>SUM(E10:E20)</f>
        <v>359902</v>
      </c>
    </row>
    <row r="10" spans="1:5" s="152" customFormat="1" ht="12" customHeight="1">
      <c r="A10" s="199" t="str">
        <f>'11.sz.mell.'!A10</f>
        <v>2</v>
      </c>
      <c r="B10" s="8" t="str">
        <f>'11.sz.mell.'!B10</f>
        <v>Készletértékesítés ellenértéke</v>
      </c>
      <c r="C10" s="282"/>
      <c r="D10" s="282"/>
      <c r="E10" s="339"/>
    </row>
    <row r="11" spans="1:5" s="152" customFormat="1" ht="12" customHeight="1">
      <c r="A11" s="200" t="str">
        <f>'11.sz.mell.'!A11</f>
        <v>3</v>
      </c>
      <c r="B11" s="6" t="str">
        <f>'11.sz.mell.'!B11</f>
        <v>Szolgáltatások ellenértéke</v>
      </c>
      <c r="C11" s="129">
        <v>130000</v>
      </c>
      <c r="D11" s="642">
        <v>130000</v>
      </c>
      <c r="E11" s="310">
        <v>288145</v>
      </c>
    </row>
    <row r="12" spans="1:5" s="152" customFormat="1" ht="12" customHeight="1">
      <c r="A12" s="200" t="str">
        <f>'11.sz.mell.'!A12</f>
        <v>4</v>
      </c>
      <c r="B12" s="6" t="str">
        <f>'11.sz.mell.'!B12</f>
        <v>Közvetített szolgáltatások értéke</v>
      </c>
      <c r="C12" s="129"/>
      <c r="D12" s="642"/>
      <c r="E12" s="310"/>
    </row>
    <row r="13" spans="1:5" s="152" customFormat="1" ht="12" customHeight="1">
      <c r="A13" s="200" t="str">
        <f>'11.sz.mell.'!A13</f>
        <v>5</v>
      </c>
      <c r="B13" s="6" t="str">
        <f>'11.sz.mell.'!B13</f>
        <v>Tulajdonosi bevételek</v>
      </c>
      <c r="C13" s="129"/>
      <c r="D13" s="642"/>
      <c r="E13" s="310"/>
    </row>
    <row r="14" spans="1:5" s="152" customFormat="1" ht="12" customHeight="1">
      <c r="A14" s="200" t="str">
        <f>'11.sz.mell.'!A14</f>
        <v>6</v>
      </c>
      <c r="B14" s="6" t="str">
        <f>'11.sz.mell.'!B14</f>
        <v>Ellátási díjak</v>
      </c>
      <c r="C14" s="129"/>
      <c r="D14" s="642"/>
      <c r="E14" s="310"/>
    </row>
    <row r="15" spans="1:5" s="152" customFormat="1" ht="12" customHeight="1">
      <c r="A15" s="200" t="str">
        <f>'11.sz.mell.'!A15</f>
        <v>7</v>
      </c>
      <c r="B15" s="6" t="str">
        <f>'11.sz.mell.'!B15</f>
        <v>Kiszámlázott általános forgalmi adó</v>
      </c>
      <c r="C15" s="129"/>
      <c r="D15" s="642"/>
      <c r="E15" s="310"/>
    </row>
    <row r="16" spans="1:5" s="152" customFormat="1" ht="12" customHeight="1">
      <c r="A16" s="200" t="str">
        <f>'11.sz.mell.'!A16</f>
        <v>8</v>
      </c>
      <c r="B16" s="5" t="str">
        <f>'11.sz.mell.'!B16</f>
        <v>Általános forgalmi adó visszatérülése</v>
      </c>
      <c r="C16" s="129"/>
      <c r="D16" s="642"/>
      <c r="E16" s="310"/>
    </row>
    <row r="17" spans="1:5" s="152" customFormat="1" ht="12" customHeight="1">
      <c r="A17" s="200" t="str">
        <f>'11.sz.mell.'!A17</f>
        <v>9</v>
      </c>
      <c r="B17" s="6" t="str">
        <f>'11.sz.mell.'!B17</f>
        <v>Kamatbevételek</v>
      </c>
      <c r="C17" s="283"/>
      <c r="D17" s="643"/>
      <c r="E17" s="316"/>
    </row>
    <row r="18" spans="1:5" s="207" customFormat="1" ht="12" customHeight="1">
      <c r="A18" s="200" t="str">
        <f>'11.sz.mell.'!A18</f>
        <v>10</v>
      </c>
      <c r="B18" s="6" t="str">
        <f>'11.sz.mell.'!B18</f>
        <v>Egyéb pénzügyi műveletek bevételei</v>
      </c>
      <c r="C18" s="129"/>
      <c r="D18" s="642"/>
      <c r="E18" s="310"/>
    </row>
    <row r="19" spans="1:5" s="207" customFormat="1" ht="12" customHeight="1">
      <c r="A19" s="200" t="str">
        <f>'11.sz.mell.'!A19</f>
        <v>11</v>
      </c>
      <c r="B19" s="6" t="str">
        <f>'11.sz.mell.'!B19</f>
        <v>Biztosító által fizetett kártérítés</v>
      </c>
      <c r="C19" s="131"/>
      <c r="D19" s="644"/>
      <c r="E19" s="311"/>
    </row>
    <row r="20" spans="1:5" s="207" customFormat="1" ht="12" customHeight="1" thickBot="1">
      <c r="A20" s="200" t="str">
        <f>'11.sz.mell.'!A20</f>
        <v>12</v>
      </c>
      <c r="B20" s="5" t="str">
        <f>'11.sz.mell.'!B20</f>
        <v>Egyéb működési bevételek</v>
      </c>
      <c r="C20" s="131">
        <v>50000</v>
      </c>
      <c r="D20" s="644">
        <v>50000</v>
      </c>
      <c r="E20" s="311">
        <v>71757</v>
      </c>
    </row>
    <row r="21" spans="1:5" s="152" customFormat="1" ht="12" customHeight="1" thickBot="1">
      <c r="A21" s="82" t="str">
        <f>'11.sz.mell.'!A21</f>
        <v>13</v>
      </c>
      <c r="B21" s="89" t="str">
        <f>'11.sz.mell.'!B21</f>
        <v>Működési célú támogatások államháztartáson belülről (14+…+16)</v>
      </c>
      <c r="C21" s="132">
        <v>0</v>
      </c>
      <c r="D21" s="278">
        <f>SUM(D22:D24)</f>
        <v>0</v>
      </c>
      <c r="E21" s="149">
        <f>SUM(E22:E24)</f>
        <v>0</v>
      </c>
    </row>
    <row r="22" spans="1:5" s="207" customFormat="1" ht="12" customHeight="1">
      <c r="A22" s="200" t="str">
        <f>'11.sz.mell.'!A22</f>
        <v>14</v>
      </c>
      <c r="B22" s="7" t="str">
        <f>'11.sz.mell.'!B22</f>
        <v>Elvonások és befizetések bevételei</v>
      </c>
      <c r="C22" s="129"/>
      <c r="D22" s="642"/>
      <c r="E22" s="310"/>
    </row>
    <row r="23" spans="1:5" s="207" customFormat="1" ht="12" customHeight="1">
      <c r="A23" s="200" t="str">
        <f>'11.sz.mell.'!A23</f>
        <v>15</v>
      </c>
      <c r="B23" s="6" t="str">
        <f>'11.sz.mell.'!B23</f>
        <v>Működési célú visszatérítendő támogatások, kölcsönök visszatérülése</v>
      </c>
      <c r="C23" s="129"/>
      <c r="D23" s="642"/>
      <c r="E23" s="310"/>
    </row>
    <row r="24" spans="1:5" s="207" customFormat="1" ht="12" customHeight="1">
      <c r="A24" s="200" t="str">
        <f>'11.sz.mell.'!A24</f>
        <v>16</v>
      </c>
      <c r="B24" s="6" t="str">
        <f>'11.sz.mell.'!B24</f>
        <v>Egyéb működési célú támogatások bevételei</v>
      </c>
      <c r="C24" s="129"/>
      <c r="D24" s="642"/>
      <c r="E24" s="310"/>
    </row>
    <row r="25" spans="1:5" s="207" customFormat="1" ht="12" customHeight="1" thickBot="1">
      <c r="A25" s="200" t="str">
        <f>'11.sz.mell.'!A25</f>
        <v>17</v>
      </c>
      <c r="B25" s="6" t="str">
        <f>'11.sz.mell.'!B25</f>
        <v>  16-ból EU támogatás</v>
      </c>
      <c r="C25" s="129"/>
      <c r="D25" s="642"/>
      <c r="E25" s="310"/>
    </row>
    <row r="26" spans="1:5" s="207" customFormat="1" ht="12" customHeight="1" thickBot="1">
      <c r="A26" s="86" t="str">
        <f>'11.sz.mell.'!A26</f>
        <v>18</v>
      </c>
      <c r="B26" s="61" t="str">
        <f>'11.sz.mell.'!B26</f>
        <v>Közhatalmi bevételek</v>
      </c>
      <c r="C26" s="645"/>
      <c r="D26" s="646"/>
      <c r="E26" s="148"/>
    </row>
    <row r="27" spans="1:5" s="207" customFormat="1" ht="21.75" thickBot="1">
      <c r="A27" s="86" t="str">
        <f>'11.sz.mell.'!A27</f>
        <v>19</v>
      </c>
      <c r="B27" s="61" t="str">
        <f>'11.sz.mell.'!B27</f>
        <v>Felhalmozási célú támogatások államháztartáson belülről (20+…+22)</v>
      </c>
      <c r="C27" s="132">
        <v>0</v>
      </c>
      <c r="D27" s="278">
        <f>+D28+D29+D30</f>
        <v>0</v>
      </c>
      <c r="E27" s="149">
        <f>+E28+E29+E30</f>
        <v>0</v>
      </c>
    </row>
    <row r="28" spans="1:5" s="207" customFormat="1" ht="12" customHeight="1">
      <c r="A28" s="201" t="str">
        <f>'11.sz.mell.'!A28</f>
        <v>20</v>
      </c>
      <c r="B28" s="202" t="str">
        <f>'11.sz.mell.'!B28</f>
        <v>Felhalmozási célú önkormányzati támogatások</v>
      </c>
      <c r="C28" s="284"/>
      <c r="D28" s="65"/>
      <c r="E28" s="317"/>
    </row>
    <row r="29" spans="1:5" s="207" customFormat="1" ht="18.75" customHeight="1">
      <c r="A29" s="201" t="str">
        <f>'11.sz.mell.'!A29</f>
        <v>21</v>
      </c>
      <c r="B29" s="202" t="str">
        <f>'11.sz.mell.'!B29</f>
        <v>Felhalmozási célú visszatérítendő támogatások, kölcsönök visszatérülése</v>
      </c>
      <c r="C29" s="284"/>
      <c r="D29" s="65"/>
      <c r="E29" s="48"/>
    </row>
    <row r="30" spans="1:5" s="207" customFormat="1" ht="12" customHeight="1">
      <c r="A30" s="201" t="str">
        <f>'11.sz.mell.'!A30</f>
        <v>22</v>
      </c>
      <c r="B30" s="203" t="str">
        <f>'11.sz.mell.'!B30</f>
        <v>Egyéb felhalmozási célú támogatások bevételei</v>
      </c>
      <c r="C30" s="284"/>
      <c r="D30" s="65"/>
      <c r="E30" s="48"/>
    </row>
    <row r="31" spans="1:5" s="207" customFormat="1" ht="12" customHeight="1" thickBot="1">
      <c r="A31" s="200" t="str">
        <f>'11.sz.mell.'!A31</f>
        <v>23</v>
      </c>
      <c r="B31" s="67" t="str">
        <f>'11.sz.mell.'!B31</f>
        <v>   22-ből EU-s támogatás</v>
      </c>
      <c r="C31" s="284"/>
      <c r="D31" s="65"/>
      <c r="E31" s="340"/>
    </row>
    <row r="32" spans="1:5" s="207" customFormat="1" ht="12" customHeight="1" thickBot="1">
      <c r="A32" s="86" t="str">
        <f>'11.sz.mell.'!A32</f>
        <v>24</v>
      </c>
      <c r="B32" s="61" t="str">
        <f>'11.sz.mell.'!B32</f>
        <v>Felhalmozási bevételek (25+…+27)</v>
      </c>
      <c r="C32" s="132">
        <v>0</v>
      </c>
      <c r="D32" s="278">
        <f>+D33+D34+D35</f>
        <v>0</v>
      </c>
      <c r="E32" s="149">
        <f>+E33+E34+E35</f>
        <v>0</v>
      </c>
    </row>
    <row r="33" spans="1:5" s="207" customFormat="1" ht="12" customHeight="1">
      <c r="A33" s="201" t="str">
        <f>'11.sz.mell.'!A33</f>
        <v>25</v>
      </c>
      <c r="B33" s="202" t="str">
        <f>'11.sz.mell.'!B33</f>
        <v>Immateriális javak értékesítése</v>
      </c>
      <c r="C33" s="284"/>
      <c r="D33" s="65"/>
      <c r="E33" s="317"/>
    </row>
    <row r="34" spans="1:5" s="207" customFormat="1" ht="12" customHeight="1">
      <c r="A34" s="201" t="str">
        <f>'11.sz.mell.'!A34</f>
        <v>26</v>
      </c>
      <c r="B34" s="203" t="str">
        <f>'11.sz.mell.'!B34</f>
        <v>Ingatlanok értékesítése</v>
      </c>
      <c r="C34" s="133"/>
      <c r="D34" s="647"/>
      <c r="E34" s="312"/>
    </row>
    <row r="35" spans="1:5" s="207" customFormat="1" ht="12" customHeight="1" thickBot="1">
      <c r="A35" s="200" t="str">
        <f>'11.sz.mell.'!A35</f>
        <v>27</v>
      </c>
      <c r="B35" s="67" t="str">
        <f>'11.sz.mell.'!B35</f>
        <v>Egyéb tárgyi eszközök értékesítése</v>
      </c>
      <c r="C35" s="51"/>
      <c r="D35" s="648"/>
      <c r="E35" s="340"/>
    </row>
    <row r="36" spans="1:5" s="152" customFormat="1" ht="12" customHeight="1" thickBot="1">
      <c r="A36" s="86" t="str">
        <f>'11.sz.mell.'!A36</f>
        <v>28</v>
      </c>
      <c r="B36" s="61" t="str">
        <f>'11.sz.mell.'!B36</f>
        <v>Működési célú átvett pénzeszközök</v>
      </c>
      <c r="C36" s="645"/>
      <c r="D36" s="646"/>
      <c r="E36" s="148"/>
    </row>
    <row r="37" spans="1:5" s="152" customFormat="1" ht="12" customHeight="1" thickBot="1">
      <c r="A37" s="86" t="str">
        <f>'11.sz.mell.'!A37</f>
        <v>29</v>
      </c>
      <c r="B37" s="61" t="str">
        <f>'11.sz.mell.'!B37</f>
        <v>Felhalmozási célú átvett pénzeszközök</v>
      </c>
      <c r="C37" s="645"/>
      <c r="D37" s="646"/>
      <c r="E37" s="148"/>
    </row>
    <row r="38" spans="1:5" s="152" customFormat="1" ht="12" customHeight="1" thickBot="1">
      <c r="A38" s="82" t="str">
        <f>'11.sz.mell.'!A38</f>
        <v>30</v>
      </c>
      <c r="B38" s="61" t="str">
        <f>'11.sz.mell.'!B38</f>
        <v>Költségvetési bevételek összesen (1+13+18+19+24+28+29)</v>
      </c>
      <c r="C38" s="132">
        <v>180000</v>
      </c>
      <c r="D38" s="278">
        <f>+D9+D21+D26+D27+D32+D36+D37</f>
        <v>180000</v>
      </c>
      <c r="E38" s="149">
        <f>+E9+E21+E26+E27+E32+E36+E37</f>
        <v>359902</v>
      </c>
    </row>
    <row r="39" spans="1:5" s="152" customFormat="1" ht="12" customHeight="1" thickBot="1">
      <c r="A39" s="90" t="str">
        <f>'11.sz.mell.'!A39</f>
        <v>31</v>
      </c>
      <c r="B39" s="61" t="str">
        <f>'11.sz.mell.'!B39</f>
        <v>Finanszírozási bevételek (32+…+34)</v>
      </c>
      <c r="C39" s="132">
        <v>19656376</v>
      </c>
      <c r="D39" s="278">
        <f>+D40+D41+D42</f>
        <v>19084568</v>
      </c>
      <c r="E39" s="149">
        <f>+E40+E41+E42</f>
        <v>19084568</v>
      </c>
    </row>
    <row r="40" spans="1:5" s="152" customFormat="1" ht="12" customHeight="1">
      <c r="A40" s="201" t="str">
        <f>'11.sz.mell.'!A40</f>
        <v>32</v>
      </c>
      <c r="B40" s="202" t="str">
        <f>'11.sz.mell.'!B40</f>
        <v>Előző évi költségvetési maradvány igénybevétele</v>
      </c>
      <c r="C40" s="284">
        <v>475767</v>
      </c>
      <c r="D40" s="65">
        <v>475767</v>
      </c>
      <c r="E40" s="317">
        <v>475767</v>
      </c>
    </row>
    <row r="41" spans="1:5" s="152" customFormat="1" ht="12" customHeight="1">
      <c r="A41" s="201" t="str">
        <f>'11.sz.mell.'!A41</f>
        <v>33</v>
      </c>
      <c r="B41" s="203" t="str">
        <f>'11.sz.mell.'!B41</f>
        <v>Előző évi vállalkozási maradvány igénybevétele</v>
      </c>
      <c r="C41" s="133"/>
      <c r="D41" s="647"/>
      <c r="E41" s="312"/>
    </row>
    <row r="42" spans="1:5" s="207" customFormat="1" ht="12" customHeight="1" thickBot="1">
      <c r="A42" s="200" t="str">
        <f>'11.sz.mell.'!A42</f>
        <v>34</v>
      </c>
      <c r="B42" s="67" t="str">
        <f>'11.sz.mell.'!B42</f>
        <v>Irányító szervi (önkormányzati) támogatás (intézményfinanszírozás)</v>
      </c>
      <c r="C42" s="51">
        <v>19180609</v>
      </c>
      <c r="D42" s="648">
        <v>18608801</v>
      </c>
      <c r="E42" s="340">
        <v>18608801</v>
      </c>
    </row>
    <row r="43" spans="1:5" s="207" customFormat="1" ht="15" customHeight="1" thickBot="1">
      <c r="A43" s="90" t="str">
        <f>'11.sz.mell.'!A43</f>
        <v>35</v>
      </c>
      <c r="B43" s="91" t="str">
        <f>'11.sz.mell.'!B43</f>
        <v>BEVÉTELEK ÖSSZESEN: (30+31)</v>
      </c>
      <c r="C43" s="341">
        <v>19836376</v>
      </c>
      <c r="D43" s="342">
        <f>+D38+D39</f>
        <v>19264568</v>
      </c>
      <c r="E43" s="151">
        <f>+E38+E39</f>
        <v>19444470</v>
      </c>
    </row>
    <row r="44" spans="1:5" s="206" customFormat="1" ht="16.5" customHeight="1" thickBot="1">
      <c r="A44" s="1030" t="s">
        <v>44</v>
      </c>
      <c r="B44" s="1031"/>
      <c r="C44" s="1031"/>
      <c r="D44" s="1031"/>
      <c r="E44" s="1032"/>
    </row>
    <row r="45" spans="1:5" s="208" customFormat="1" ht="12" customHeight="1" thickBot="1">
      <c r="A45" s="86">
        <f>'11.sz.mell.'!A45</f>
        <v>1</v>
      </c>
      <c r="B45" s="61" t="str">
        <f>'11.sz.mell.'!B45</f>
        <v>Működési költségvetés kiadásai (2+…+6)</v>
      </c>
      <c r="C45" s="132">
        <v>16836376</v>
      </c>
      <c r="D45" s="278">
        <f>SUM(D46:D50)</f>
        <v>15900486</v>
      </c>
      <c r="E45" s="149">
        <f>SUM(E46:E50)</f>
        <v>15703584</v>
      </c>
    </row>
    <row r="46" spans="1:5" ht="12" customHeight="1">
      <c r="A46" s="200" t="str">
        <f>'11.sz.mell.'!A46</f>
        <v>2</v>
      </c>
      <c r="B46" s="7" t="str">
        <f>'11.sz.mell.'!B46</f>
        <v>Személyi  juttatások</v>
      </c>
      <c r="C46" s="284">
        <v>8891000</v>
      </c>
      <c r="D46" s="65">
        <v>8891000</v>
      </c>
      <c r="E46" s="317">
        <v>8834112</v>
      </c>
    </row>
    <row r="47" spans="1:5" ht="12" customHeight="1">
      <c r="A47" s="200" t="str">
        <f>'11.sz.mell.'!A47</f>
        <v>3</v>
      </c>
      <c r="B47" s="6" t="str">
        <f>'11.sz.mell.'!B47</f>
        <v>Munkaadókat terhelő járulékok és szociális hozzájárulási adó</v>
      </c>
      <c r="C47" s="47">
        <v>1160000</v>
      </c>
      <c r="D47" s="66">
        <v>680867</v>
      </c>
      <c r="E47" s="313">
        <v>680867</v>
      </c>
    </row>
    <row r="48" spans="1:5" ht="12" customHeight="1">
      <c r="A48" s="200" t="str">
        <f>'11.sz.mell.'!A48</f>
        <v>4</v>
      </c>
      <c r="B48" s="6" t="str">
        <f>'11.sz.mell.'!B48</f>
        <v>Dologi  kiadások</v>
      </c>
      <c r="C48" s="47">
        <v>6740000</v>
      </c>
      <c r="D48" s="66">
        <v>6283243</v>
      </c>
      <c r="E48" s="313">
        <v>6188605</v>
      </c>
    </row>
    <row r="49" spans="1:5" ht="12" customHeight="1">
      <c r="A49" s="200" t="str">
        <f>'11.sz.mell.'!A49</f>
        <v>5</v>
      </c>
      <c r="B49" s="6" t="str">
        <f>'11.sz.mell.'!B49</f>
        <v>Ellátottak pénzbeli juttatásai</v>
      </c>
      <c r="C49" s="47"/>
      <c r="D49" s="66"/>
      <c r="E49" s="313"/>
    </row>
    <row r="50" spans="1:5" ht="12" customHeight="1" thickBot="1">
      <c r="A50" s="200" t="str">
        <f>'11.sz.mell.'!A50</f>
        <v>6</v>
      </c>
      <c r="B50" s="6" t="str">
        <f>'11.sz.mell.'!B50</f>
        <v>Egyéb működési célú kiadások</v>
      </c>
      <c r="C50" s="47">
        <v>45376</v>
      </c>
      <c r="D50" s="66">
        <v>45376</v>
      </c>
      <c r="E50" s="313"/>
    </row>
    <row r="51" spans="1:5" ht="12" customHeight="1" thickBot="1">
      <c r="A51" s="86" t="str">
        <f>'11.sz.mell.'!A51</f>
        <v>7</v>
      </c>
      <c r="B51" s="61" t="str">
        <f>'11.sz.mell.'!B51</f>
        <v>Felhalmozási költségvetés kiadásai (8+…+10)</v>
      </c>
      <c r="C51" s="132">
        <v>3000000</v>
      </c>
      <c r="D51" s="278">
        <f>SUM(D52:D54)</f>
        <v>3364082</v>
      </c>
      <c r="E51" s="149">
        <f>SUM(E52:E54)</f>
        <v>3364082</v>
      </c>
    </row>
    <row r="52" spans="1:5" s="208" customFormat="1" ht="12" customHeight="1">
      <c r="A52" s="200" t="str">
        <f>'11.sz.mell.'!A52</f>
        <v>8</v>
      </c>
      <c r="B52" s="7" t="str">
        <f>'11.sz.mell.'!B52</f>
        <v>Beruházások</v>
      </c>
      <c r="C52" s="284">
        <v>3000000</v>
      </c>
      <c r="D52" s="65">
        <v>3364082</v>
      </c>
      <c r="E52" s="317">
        <v>3364082</v>
      </c>
    </row>
    <row r="53" spans="1:5" ht="12" customHeight="1">
      <c r="A53" s="200" t="str">
        <f>'11.sz.mell.'!A53</f>
        <v>9</v>
      </c>
      <c r="B53" s="6" t="str">
        <f>'11.sz.mell.'!B53</f>
        <v>Felújítások</v>
      </c>
      <c r="C53" s="47"/>
      <c r="D53" s="66"/>
      <c r="E53" s="313"/>
    </row>
    <row r="54" spans="1:5" ht="12" customHeight="1">
      <c r="A54" s="200" t="str">
        <f>'11.sz.mell.'!A54</f>
        <v>10</v>
      </c>
      <c r="B54" s="6" t="str">
        <f>'11.sz.mell.'!B54</f>
        <v>Egyéb felhalmozási célú kiadások</v>
      </c>
      <c r="C54" s="47"/>
      <c r="D54" s="66"/>
      <c r="E54" s="313"/>
    </row>
    <row r="55" spans="1:5" ht="12" customHeight="1" thickBot="1">
      <c r="A55" s="200" t="str">
        <f>'11.sz.mell.'!A55</f>
        <v>11</v>
      </c>
      <c r="B55" s="6" t="str">
        <f>'11.sz.mell.'!B55</f>
        <v>   10-ből EU-s támogatásból megvalósuló programok, projektek kiadása</v>
      </c>
      <c r="C55" s="47"/>
      <c r="D55" s="66"/>
      <c r="E55" s="313"/>
    </row>
    <row r="56" spans="1:5" ht="15" customHeight="1" thickBot="1">
      <c r="A56" s="86" t="str">
        <f>'11.sz.mell.'!A56</f>
        <v>12</v>
      </c>
      <c r="B56" s="61" t="str">
        <f>'11.sz.mell.'!B56</f>
        <v>Finanszírozási kiadások</v>
      </c>
      <c r="C56" s="645"/>
      <c r="D56" s="646"/>
      <c r="E56" s="148"/>
    </row>
    <row r="57" spans="1:5" ht="13.5" thickBot="1">
      <c r="A57" s="86" t="str">
        <f>'11.sz.mell.'!A57</f>
        <v>13</v>
      </c>
      <c r="B57" s="94" t="str">
        <f>'11.sz.mell.'!B57</f>
        <v>KIADÁSOK ÖSSZESEN: (7+12)</v>
      </c>
      <c r="C57" s="341">
        <v>19836376</v>
      </c>
      <c r="D57" s="342">
        <f>+D45+D51+D56</f>
        <v>19264568</v>
      </c>
      <c r="E57" s="151">
        <f>+E45+E51+E56</f>
        <v>19067666</v>
      </c>
    </row>
    <row r="58" spans="1:5" s="514" customFormat="1" ht="15.75" customHeight="1" thickBot="1">
      <c r="A58" s="513"/>
      <c r="C58" s="243">
        <f>C43-C57</f>
        <v>0</v>
      </c>
      <c r="D58" s="243">
        <f>D43-D57</f>
        <v>0</v>
      </c>
      <c r="E58" s="650"/>
    </row>
    <row r="59" spans="1:5" ht="14.25" customHeight="1" thickBot="1">
      <c r="A59" s="332" t="s">
        <v>278</v>
      </c>
      <c r="B59" s="333"/>
      <c r="C59" s="512">
        <v>2</v>
      </c>
      <c r="D59" s="512">
        <v>2</v>
      </c>
      <c r="E59" s="331">
        <v>2</v>
      </c>
    </row>
    <row r="60" spans="1:5" ht="13.5" thickBot="1">
      <c r="A60" s="334" t="s">
        <v>279</v>
      </c>
      <c r="B60" s="335"/>
      <c r="C60" s="512"/>
      <c r="D60" s="512"/>
      <c r="E60" s="331"/>
    </row>
  </sheetData>
  <sheetProtection formatCells="0"/>
  <mergeCells count="6">
    <mergeCell ref="B1:E1"/>
    <mergeCell ref="B3:D3"/>
    <mergeCell ref="B4:D4"/>
    <mergeCell ref="A8:E8"/>
    <mergeCell ref="A44:E44"/>
    <mergeCell ref="B2:E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/>
  </sheetPr>
  <dimension ref="A1:G19"/>
  <sheetViews>
    <sheetView zoomScale="120" zoomScaleNormal="120" workbookViewId="0" topLeftCell="A1">
      <selection activeCell="H30" sqref="H30"/>
    </sheetView>
  </sheetViews>
  <sheetFormatPr defaultColWidth="9.00390625" defaultRowHeight="12.75"/>
  <cols>
    <col min="1" max="1" width="7.00390625" style="517" customWidth="1"/>
    <col min="2" max="2" width="32.00390625" style="96" customWidth="1"/>
    <col min="3" max="3" width="12.50390625" style="96" customWidth="1"/>
    <col min="4" max="6" width="11.875" style="96" customWidth="1"/>
    <col min="7" max="7" width="12.875" style="96" customWidth="1"/>
    <col min="8" max="16384" width="9.375" style="96" customWidth="1"/>
  </cols>
  <sheetData>
    <row r="1" spans="1:7" ht="18.75" customHeight="1">
      <c r="A1" s="1042" t="s">
        <v>1012</v>
      </c>
      <c r="B1" s="1043"/>
      <c r="C1" s="1043"/>
      <c r="D1" s="1043"/>
      <c r="E1" s="1043"/>
      <c r="F1" s="1043"/>
      <c r="G1" s="1043"/>
    </row>
    <row r="3" spans="1:7" ht="15.75">
      <c r="A3" s="1044" t="s">
        <v>355</v>
      </c>
      <c r="B3" s="1045"/>
      <c r="C3" s="1045"/>
      <c r="D3" s="1045"/>
      <c r="E3" s="1045"/>
      <c r="F3" s="1045"/>
      <c r="G3" s="1045"/>
    </row>
    <row r="5" ht="14.25" thickBot="1">
      <c r="G5" s="274" t="s">
        <v>251</v>
      </c>
    </row>
    <row r="6" spans="1:7" ht="17.25" customHeight="1" thickBot="1">
      <c r="A6" s="1046" t="s">
        <v>7</v>
      </c>
      <c r="B6" s="1048" t="s">
        <v>356</v>
      </c>
      <c r="C6" s="1048" t="s">
        <v>357</v>
      </c>
      <c r="D6" s="1048" t="s">
        <v>358</v>
      </c>
      <c r="E6" s="1050" t="s">
        <v>359</v>
      </c>
      <c r="F6" s="1050"/>
      <c r="G6" s="1051"/>
    </row>
    <row r="7" spans="1:7" s="518" customFormat="1" ht="57.75" customHeight="1" thickBot="1">
      <c r="A7" s="1047"/>
      <c r="B7" s="1049"/>
      <c r="C7" s="1049"/>
      <c r="D7" s="1049"/>
      <c r="E7" s="80" t="s">
        <v>360</v>
      </c>
      <c r="F7" s="80" t="s">
        <v>361</v>
      </c>
      <c r="G7" s="81" t="s">
        <v>362</v>
      </c>
    </row>
    <row r="8" spans="1:7" s="208" customFormat="1" ht="15" customHeight="1" thickBot="1">
      <c r="A8" s="82" t="s">
        <v>236</v>
      </c>
      <c r="B8" s="83" t="s">
        <v>237</v>
      </c>
      <c r="C8" s="83" t="s">
        <v>238</v>
      </c>
      <c r="D8" s="83" t="s">
        <v>240</v>
      </c>
      <c r="E8" s="83" t="s">
        <v>363</v>
      </c>
      <c r="F8" s="83" t="s">
        <v>241</v>
      </c>
      <c r="G8" s="84" t="s">
        <v>242</v>
      </c>
    </row>
    <row r="9" spans="1:7" ht="15" customHeight="1">
      <c r="A9" s="519" t="s">
        <v>9</v>
      </c>
      <c r="B9" s="520" t="s">
        <v>525</v>
      </c>
      <c r="C9" s="521">
        <v>230315600</v>
      </c>
      <c r="D9" s="521"/>
      <c r="E9" s="522">
        <f>C9-D9</f>
        <v>230315600</v>
      </c>
      <c r="F9" s="521">
        <v>170117856</v>
      </c>
      <c r="G9" s="523">
        <v>60197744</v>
      </c>
    </row>
    <row r="10" spans="1:7" ht="15" customHeight="1">
      <c r="A10" s="524" t="s">
        <v>10</v>
      </c>
      <c r="B10" s="525" t="s">
        <v>557</v>
      </c>
      <c r="C10" s="21">
        <v>2534015</v>
      </c>
      <c r="D10" s="21"/>
      <c r="E10" s="522">
        <f aca="true" t="shared" si="0" ref="E10:E18">C10-D10</f>
        <v>2534015</v>
      </c>
      <c r="F10" s="21">
        <v>2534015</v>
      </c>
      <c r="G10" s="418"/>
    </row>
    <row r="11" spans="1:7" ht="15" customHeight="1">
      <c r="A11" s="524" t="s">
        <v>11</v>
      </c>
      <c r="B11" s="525" t="s">
        <v>558</v>
      </c>
      <c r="C11" s="21">
        <v>376804</v>
      </c>
      <c r="D11" s="21"/>
      <c r="E11" s="522">
        <f t="shared" si="0"/>
        <v>376804</v>
      </c>
      <c r="F11" s="21">
        <v>376804</v>
      </c>
      <c r="G11" s="418"/>
    </row>
    <row r="12" spans="1:7" ht="15" customHeight="1">
      <c r="A12" s="524" t="s">
        <v>12</v>
      </c>
      <c r="B12" s="525"/>
      <c r="C12" s="21"/>
      <c r="D12" s="21"/>
      <c r="E12" s="522">
        <f t="shared" si="0"/>
        <v>0</v>
      </c>
      <c r="F12" s="21"/>
      <c r="G12" s="418"/>
    </row>
    <row r="13" spans="1:7" ht="15" customHeight="1">
      <c r="A13" s="524" t="s">
        <v>13</v>
      </c>
      <c r="B13" s="525"/>
      <c r="C13" s="21"/>
      <c r="D13" s="21"/>
      <c r="E13" s="522">
        <f t="shared" si="0"/>
        <v>0</v>
      </c>
      <c r="F13" s="21"/>
      <c r="G13" s="418"/>
    </row>
    <row r="14" spans="1:7" ht="15" customHeight="1">
      <c r="A14" s="524" t="s">
        <v>14</v>
      </c>
      <c r="B14" s="525"/>
      <c r="C14" s="21"/>
      <c r="D14" s="21"/>
      <c r="E14" s="522">
        <f t="shared" si="0"/>
        <v>0</v>
      </c>
      <c r="F14" s="21"/>
      <c r="G14" s="418"/>
    </row>
    <row r="15" spans="1:7" ht="15" customHeight="1">
      <c r="A15" s="524" t="s">
        <v>15</v>
      </c>
      <c r="B15" s="525"/>
      <c r="C15" s="21"/>
      <c r="D15" s="21"/>
      <c r="E15" s="522">
        <f t="shared" si="0"/>
        <v>0</v>
      </c>
      <c r="F15" s="21"/>
      <c r="G15" s="418"/>
    </row>
    <row r="16" spans="1:7" ht="15" customHeight="1">
      <c r="A16" s="524" t="s">
        <v>16</v>
      </c>
      <c r="B16" s="525"/>
      <c r="C16" s="21"/>
      <c r="D16" s="21"/>
      <c r="E16" s="522">
        <f t="shared" si="0"/>
        <v>0</v>
      </c>
      <c r="F16" s="21"/>
      <c r="G16" s="418"/>
    </row>
    <row r="17" spans="1:7" ht="15" customHeight="1">
      <c r="A17" s="524" t="s">
        <v>17</v>
      </c>
      <c r="B17" s="525"/>
      <c r="C17" s="21"/>
      <c r="D17" s="21"/>
      <c r="E17" s="522">
        <f t="shared" si="0"/>
        <v>0</v>
      </c>
      <c r="F17" s="21"/>
      <c r="G17" s="418"/>
    </row>
    <row r="18" spans="1:7" ht="15" customHeight="1" thickBot="1">
      <c r="A18" s="524" t="s">
        <v>18</v>
      </c>
      <c r="B18" s="525"/>
      <c r="C18" s="21"/>
      <c r="D18" s="21"/>
      <c r="E18" s="522">
        <f t="shared" si="0"/>
        <v>0</v>
      </c>
      <c r="F18" s="21"/>
      <c r="G18" s="418"/>
    </row>
    <row r="19" spans="1:7" ht="15" customHeight="1" thickBot="1">
      <c r="A19" s="1040" t="s">
        <v>41</v>
      </c>
      <c r="B19" s="1041"/>
      <c r="C19" s="36">
        <f>SUM(C9:C18)</f>
        <v>233226419</v>
      </c>
      <c r="D19" s="36">
        <f>SUM(D9:D18)</f>
        <v>0</v>
      </c>
      <c r="E19" s="36">
        <f>SUM(E9:E18)</f>
        <v>233226419</v>
      </c>
      <c r="F19" s="36">
        <f>SUM(F9:F18)</f>
        <v>173028675</v>
      </c>
      <c r="G19" s="37">
        <f>SUM(G9:G18)</f>
        <v>60197744</v>
      </c>
    </row>
  </sheetData>
  <sheetProtection/>
  <mergeCells count="8">
    <mergeCell ref="A19:B19"/>
    <mergeCell ref="A1:G1"/>
    <mergeCell ref="A3:G3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……/2018. (……) önkormányzati rendelethez&amp;"Times New Roman CE,Dőlt"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H51"/>
  <sheetViews>
    <sheetView zoomScalePageLayoutView="120" workbookViewId="0" topLeftCell="B1">
      <selection activeCell="F45" sqref="F45"/>
    </sheetView>
  </sheetViews>
  <sheetFormatPr defaultColWidth="9.00390625" defaultRowHeight="12.75"/>
  <cols>
    <col min="1" max="1" width="13.875" style="526" customWidth="1"/>
    <col min="2" max="2" width="88.625" style="526" customWidth="1"/>
    <col min="3" max="5" width="15.875" style="526" customWidth="1"/>
    <col min="6" max="6" width="16.875" style="526" customWidth="1"/>
    <col min="7" max="7" width="4.875" style="903" customWidth="1"/>
    <col min="8" max="8" width="16.875" style="526" customWidth="1"/>
    <col min="9" max="16384" width="9.375" style="526" customWidth="1"/>
  </cols>
  <sheetData>
    <row r="1" spans="1:7" ht="47.25" customHeight="1">
      <c r="A1"/>
      <c r="B1" s="1052" t="s">
        <v>793</v>
      </c>
      <c r="C1" s="1052"/>
      <c r="D1" s="1053"/>
      <c r="E1" s="1053"/>
      <c r="F1" s="806"/>
      <c r="G1" s="1055" t="s">
        <v>1013</v>
      </c>
    </row>
    <row r="2" spans="1:7" ht="22.5" customHeight="1" thickBot="1">
      <c r="A2"/>
      <c r="B2" s="807"/>
      <c r="C2" s="808"/>
      <c r="D2" s="808"/>
      <c r="E2" s="808"/>
      <c r="F2" s="808" t="s">
        <v>251</v>
      </c>
      <c r="G2" s="1055"/>
    </row>
    <row r="3" spans="1:7" ht="63" customHeight="1" thickBot="1">
      <c r="A3" s="682" t="s">
        <v>494</v>
      </c>
      <c r="B3" s="683" t="s">
        <v>40</v>
      </c>
      <c r="C3" s="684" t="s">
        <v>523</v>
      </c>
      <c r="D3" s="685" t="s">
        <v>559</v>
      </c>
      <c r="E3" s="685" t="s">
        <v>560</v>
      </c>
      <c r="F3" s="686" t="s">
        <v>797</v>
      </c>
      <c r="G3" s="1055"/>
    </row>
    <row r="4" spans="1:7" s="690" customFormat="1" ht="13.5" thickBot="1">
      <c r="A4" s="687" t="s">
        <v>236</v>
      </c>
      <c r="B4" s="688" t="s">
        <v>237</v>
      </c>
      <c r="C4" s="689" t="s">
        <v>238</v>
      </c>
      <c r="D4" s="689" t="s">
        <v>240</v>
      </c>
      <c r="E4" s="689" t="s">
        <v>239</v>
      </c>
      <c r="F4" s="689" t="s">
        <v>263</v>
      </c>
      <c r="G4" s="1055"/>
    </row>
    <row r="5" spans="1:7" ht="12.75">
      <c r="A5" s="691" t="s">
        <v>561</v>
      </c>
      <c r="B5" s="691" t="s">
        <v>562</v>
      </c>
      <c r="C5" s="692">
        <v>147239201</v>
      </c>
      <c r="D5" s="692">
        <v>1111896</v>
      </c>
      <c r="E5" s="692">
        <f aca="true" t="shared" si="0" ref="E5:E11">C5+D5</f>
        <v>148351097</v>
      </c>
      <c r="F5" s="692">
        <v>148351097</v>
      </c>
      <c r="G5" s="1055"/>
    </row>
    <row r="6" spans="1:7" ht="12.75">
      <c r="A6" s="691" t="s">
        <v>563</v>
      </c>
      <c r="B6" s="691" t="s">
        <v>564</v>
      </c>
      <c r="C6" s="692">
        <v>9364320</v>
      </c>
      <c r="D6" s="692"/>
      <c r="E6" s="692">
        <f t="shared" si="0"/>
        <v>9364320</v>
      </c>
      <c r="F6" s="692">
        <v>9364320</v>
      </c>
      <c r="G6" s="1055"/>
    </row>
    <row r="7" spans="1:7" ht="12.75">
      <c r="A7" s="691" t="s">
        <v>565</v>
      </c>
      <c r="B7" s="691" t="s">
        <v>566</v>
      </c>
      <c r="C7" s="692">
        <v>13568000</v>
      </c>
      <c r="D7" s="692"/>
      <c r="E7" s="692">
        <f t="shared" si="0"/>
        <v>13568000</v>
      </c>
      <c r="F7" s="692">
        <v>13568000</v>
      </c>
      <c r="G7" s="1055"/>
    </row>
    <row r="8" spans="1:7" ht="12.75" customHeight="1">
      <c r="A8" s="691" t="s">
        <v>567</v>
      </c>
      <c r="B8" s="691" t="s">
        <v>568</v>
      </c>
      <c r="C8" s="692">
        <v>2451777</v>
      </c>
      <c r="D8" s="692"/>
      <c r="E8" s="692">
        <f t="shared" si="0"/>
        <v>2451777</v>
      </c>
      <c r="F8" s="692">
        <v>2451777</v>
      </c>
      <c r="G8" s="1055"/>
    </row>
    <row r="9" spans="1:7" ht="12.75">
      <c r="A9" s="691" t="s">
        <v>569</v>
      </c>
      <c r="B9" s="691" t="s">
        <v>570</v>
      </c>
      <c r="C9" s="692">
        <v>7978955</v>
      </c>
      <c r="D9" s="692"/>
      <c r="E9" s="692">
        <f t="shared" si="0"/>
        <v>7978955</v>
      </c>
      <c r="F9" s="692">
        <v>7978955</v>
      </c>
      <c r="G9" s="1055"/>
    </row>
    <row r="10" spans="1:7" ht="12.75">
      <c r="A10" s="691" t="s">
        <v>571</v>
      </c>
      <c r="B10" s="691" t="s">
        <v>572</v>
      </c>
      <c r="C10" s="692">
        <v>17309700</v>
      </c>
      <c r="D10" s="692"/>
      <c r="E10" s="692">
        <f t="shared" si="0"/>
        <v>17309700</v>
      </c>
      <c r="F10" s="692">
        <v>17309700</v>
      </c>
      <c r="G10" s="1055"/>
    </row>
    <row r="11" spans="1:7" ht="12.75">
      <c r="A11" s="691" t="s">
        <v>573</v>
      </c>
      <c r="B11" s="691" t="s">
        <v>574</v>
      </c>
      <c r="C11" s="692">
        <v>150450</v>
      </c>
      <c r="D11" s="692"/>
      <c r="E11" s="692">
        <f t="shared" si="0"/>
        <v>150450</v>
      </c>
      <c r="F11" s="692">
        <v>150450</v>
      </c>
      <c r="G11" s="1055"/>
    </row>
    <row r="12" spans="1:7" ht="12" customHeight="1">
      <c r="A12" s="693" t="s">
        <v>575</v>
      </c>
      <c r="B12" s="691"/>
      <c r="C12" s="692"/>
      <c r="D12" s="692">
        <v>2491288</v>
      </c>
      <c r="E12" s="692">
        <f>B12+D12</f>
        <v>2491288</v>
      </c>
      <c r="F12" s="692">
        <v>2491288</v>
      </c>
      <c r="G12" s="1055"/>
    </row>
    <row r="13" spans="1:7" ht="12.75">
      <c r="A13" s="694" t="s">
        <v>576</v>
      </c>
      <c r="B13" s="694" t="s">
        <v>577</v>
      </c>
      <c r="C13" s="695">
        <v>198062403</v>
      </c>
      <c r="D13" s="695">
        <f>D5+D12</f>
        <v>3603184</v>
      </c>
      <c r="E13" s="696">
        <f>E5+E6+E7+E8+E9+E10+E11+E12</f>
        <v>201665587</v>
      </c>
      <c r="F13" s="696">
        <f>F5+F6+F7+F8+F9+F10+F11+F12</f>
        <v>201665587</v>
      </c>
      <c r="G13" s="1055"/>
    </row>
    <row r="14" spans="1:7" ht="12.75">
      <c r="A14" s="691" t="s">
        <v>578</v>
      </c>
      <c r="B14" s="691" t="s">
        <v>579</v>
      </c>
      <c r="C14" s="697">
        <v>29920000</v>
      </c>
      <c r="D14" s="697">
        <v>5440000</v>
      </c>
      <c r="E14" s="697">
        <f>C14+D14</f>
        <v>35360000</v>
      </c>
      <c r="F14" s="692">
        <v>35437000</v>
      </c>
      <c r="G14" s="1055"/>
    </row>
    <row r="15" spans="1:7" ht="12.75">
      <c r="A15" s="691" t="s">
        <v>580</v>
      </c>
      <c r="B15" s="691" t="s">
        <v>581</v>
      </c>
      <c r="C15" s="697">
        <v>118620600</v>
      </c>
      <c r="D15" s="697">
        <v>9794160</v>
      </c>
      <c r="E15" s="697">
        <f>C15+D15</f>
        <v>128414760</v>
      </c>
      <c r="F15" s="692">
        <v>129085930</v>
      </c>
      <c r="G15" s="1055"/>
    </row>
    <row r="16" spans="1:7" ht="12.75">
      <c r="A16" s="691" t="s">
        <v>582</v>
      </c>
      <c r="B16" s="691" t="s">
        <v>583</v>
      </c>
      <c r="C16" s="697">
        <v>2160000</v>
      </c>
      <c r="D16" s="697">
        <v>178450</v>
      </c>
      <c r="E16" s="697">
        <f>C16+D16</f>
        <v>2338450</v>
      </c>
      <c r="F16" s="692">
        <v>3922450</v>
      </c>
      <c r="G16" s="1055"/>
    </row>
    <row r="17" spans="1:7" ht="12.75">
      <c r="A17" s="691" t="s">
        <v>584</v>
      </c>
      <c r="B17" s="691" t="s">
        <v>585</v>
      </c>
      <c r="C17" s="697">
        <v>4058000</v>
      </c>
      <c r="D17" s="697">
        <v>0</v>
      </c>
      <c r="E17" s="697">
        <f>C17+D17</f>
        <v>4058000</v>
      </c>
      <c r="F17" s="692">
        <v>4058000</v>
      </c>
      <c r="G17" s="1055"/>
    </row>
    <row r="18" spans="1:7" ht="12.75" customHeight="1">
      <c r="A18" s="691" t="s">
        <v>586</v>
      </c>
      <c r="B18" s="691" t="s">
        <v>587</v>
      </c>
      <c r="C18" s="697">
        <v>53424000</v>
      </c>
      <c r="D18" s="697">
        <v>8624000</v>
      </c>
      <c r="E18" s="697">
        <f>C18+D18</f>
        <v>62048000</v>
      </c>
      <c r="F18" s="692">
        <v>62048000</v>
      </c>
      <c r="G18" s="1055"/>
    </row>
    <row r="19" spans="1:7" ht="12.75">
      <c r="A19" s="694" t="s">
        <v>588</v>
      </c>
      <c r="B19" s="694" t="s">
        <v>589</v>
      </c>
      <c r="C19" s="695">
        <f>SUM(C14:C18)</f>
        <v>208182600</v>
      </c>
      <c r="D19" s="695">
        <f>SUM(D14:D18)</f>
        <v>24036610</v>
      </c>
      <c r="E19" s="696">
        <f>SUM(E14:E18)</f>
        <v>232219210</v>
      </c>
      <c r="F19" s="696">
        <f>SUM(F14:F18)</f>
        <v>234551380</v>
      </c>
      <c r="G19" s="1055"/>
    </row>
    <row r="20" spans="1:7" ht="12.75">
      <c r="A20" s="698" t="s">
        <v>590</v>
      </c>
      <c r="B20" s="699" t="s">
        <v>591</v>
      </c>
      <c r="C20" s="699">
        <v>0</v>
      </c>
      <c r="D20" s="699"/>
      <c r="E20" s="699"/>
      <c r="F20" s="700">
        <v>0</v>
      </c>
      <c r="G20" s="1055"/>
    </row>
    <row r="21" spans="1:7" ht="12.75">
      <c r="A21" s="694" t="s">
        <v>592</v>
      </c>
      <c r="B21" s="694" t="s">
        <v>593</v>
      </c>
      <c r="C21" s="695">
        <v>7288648</v>
      </c>
      <c r="D21" s="695">
        <v>1430550</v>
      </c>
      <c r="E21" s="695">
        <f>C21+D21</f>
        <v>8719198</v>
      </c>
      <c r="F21" s="695">
        <v>8719198</v>
      </c>
      <c r="G21" s="1055"/>
    </row>
    <row r="22" spans="1:7" ht="12.75">
      <c r="A22" s="691" t="s">
        <v>594</v>
      </c>
      <c r="B22" s="691" t="s">
        <v>595</v>
      </c>
      <c r="C22" s="697">
        <v>8001580</v>
      </c>
      <c r="D22" s="697">
        <v>708000</v>
      </c>
      <c r="E22" s="697">
        <f>C22+D22</f>
        <v>8709580</v>
      </c>
      <c r="F22" s="692">
        <v>8506150</v>
      </c>
      <c r="G22" s="1055"/>
    </row>
    <row r="23" spans="1:7" ht="12.75">
      <c r="A23" s="691" t="s">
        <v>596</v>
      </c>
      <c r="B23" s="691" t="s">
        <v>597</v>
      </c>
      <c r="C23" s="697">
        <v>35179080</v>
      </c>
      <c r="D23" s="697">
        <v>7568600</v>
      </c>
      <c r="E23" s="697">
        <f>C23+D23</f>
        <v>42747680</v>
      </c>
      <c r="F23" s="692">
        <v>43331760</v>
      </c>
      <c r="G23" s="1055"/>
    </row>
    <row r="24" spans="1:7" ht="12.75">
      <c r="A24" s="691" t="s">
        <v>598</v>
      </c>
      <c r="B24" s="691" t="s">
        <v>599</v>
      </c>
      <c r="C24" s="697">
        <v>9814760</v>
      </c>
      <c r="D24" s="697">
        <v>2479500</v>
      </c>
      <c r="E24" s="697">
        <f>C24+D24</f>
        <v>12294260</v>
      </c>
      <c r="F24" s="692">
        <v>12294260</v>
      </c>
      <c r="G24" s="1055"/>
    </row>
    <row r="25" spans="1:7" ht="12.75">
      <c r="A25" s="701" t="s">
        <v>600</v>
      </c>
      <c r="B25" s="701" t="s">
        <v>601</v>
      </c>
      <c r="C25" s="695">
        <f>SUM(C22:C24)</f>
        <v>52995420</v>
      </c>
      <c r="D25" s="695">
        <f>SUM(D22:D24)</f>
        <v>10756100</v>
      </c>
      <c r="E25" s="695">
        <f>SUM(E22:E24)</f>
        <v>63751520</v>
      </c>
      <c r="F25" s="695">
        <f>SUM(F22:F24)</f>
        <v>64132170</v>
      </c>
      <c r="G25" s="1055"/>
    </row>
    <row r="26" spans="1:6" ht="12.75">
      <c r="A26" s="691" t="s">
        <v>602</v>
      </c>
      <c r="B26" s="691" t="s">
        <v>603</v>
      </c>
      <c r="C26" s="697">
        <v>19170000</v>
      </c>
      <c r="D26" s="697">
        <v>5368500</v>
      </c>
      <c r="E26" s="697">
        <f>C26+D26</f>
        <v>24538500</v>
      </c>
      <c r="F26" s="692">
        <v>25629100</v>
      </c>
    </row>
    <row r="27" spans="1:6" ht="12.75">
      <c r="A27" s="691" t="s">
        <v>604</v>
      </c>
      <c r="B27" s="691" t="s">
        <v>605</v>
      </c>
      <c r="C27" s="697">
        <v>2617000</v>
      </c>
      <c r="D27" s="697"/>
      <c r="E27" s="697">
        <f>C27+D27</f>
        <v>2617000</v>
      </c>
      <c r="F27" s="692">
        <v>0</v>
      </c>
    </row>
    <row r="28" spans="1:6" ht="12.75">
      <c r="A28" s="702" t="s">
        <v>606</v>
      </c>
      <c r="B28" s="701" t="s">
        <v>607</v>
      </c>
      <c r="C28" s="695">
        <f>SUM(C26+C27)</f>
        <v>21787000</v>
      </c>
      <c r="D28" s="695">
        <f>SUM(D26+D27)</f>
        <v>5368500</v>
      </c>
      <c r="E28" s="695">
        <f>SUM(E26+E27)</f>
        <v>27155500</v>
      </c>
      <c r="F28" s="695">
        <f>SUM(F26:F27)</f>
        <v>25629100</v>
      </c>
    </row>
    <row r="29" spans="1:6" ht="12.75" customHeight="1">
      <c r="A29" s="691" t="s">
        <v>608</v>
      </c>
      <c r="B29" s="691" t="s">
        <v>609</v>
      </c>
      <c r="C29" s="697">
        <v>36043920</v>
      </c>
      <c r="D29" s="697">
        <v>3812508</v>
      </c>
      <c r="E29" s="697">
        <f>C29+D29</f>
        <v>39856428</v>
      </c>
      <c r="F29" s="692">
        <v>43474830</v>
      </c>
    </row>
    <row r="30" spans="1:6" ht="12.75">
      <c r="A30" s="691" t="s">
        <v>610</v>
      </c>
      <c r="B30" s="691" t="s">
        <v>611</v>
      </c>
      <c r="C30" s="692">
        <v>32442669</v>
      </c>
      <c r="D30" s="697"/>
      <c r="E30" s="697">
        <f>C30+D30</f>
        <v>32442669</v>
      </c>
      <c r="F30" s="692">
        <v>35194699</v>
      </c>
    </row>
    <row r="31" spans="1:6" ht="12.75">
      <c r="A31" s="691" t="s">
        <v>612</v>
      </c>
      <c r="B31" s="691" t="s">
        <v>613</v>
      </c>
      <c r="C31" s="697">
        <v>275025</v>
      </c>
      <c r="D31" s="697"/>
      <c r="E31" s="697">
        <f>C31+D31</f>
        <v>275025</v>
      </c>
      <c r="F31" s="692">
        <v>258495</v>
      </c>
    </row>
    <row r="32" spans="1:6" ht="12.75">
      <c r="A32" s="694" t="s">
        <v>614</v>
      </c>
      <c r="B32" s="694" t="s">
        <v>615</v>
      </c>
      <c r="C32" s="695">
        <f>C29+C30+C31</f>
        <v>68761614</v>
      </c>
      <c r="D32" s="695">
        <f>D29+D30+D31</f>
        <v>3812508</v>
      </c>
      <c r="E32" s="695">
        <f>E29+E30+E31</f>
        <v>72574122</v>
      </c>
      <c r="F32" s="695">
        <f>SUM(F29:F31)</f>
        <v>78928024</v>
      </c>
    </row>
    <row r="33" spans="1:6" ht="12.75">
      <c r="A33" s="691" t="s">
        <v>616</v>
      </c>
      <c r="B33" s="691" t="s">
        <v>617</v>
      </c>
      <c r="C33" s="697">
        <v>14187543</v>
      </c>
      <c r="D33" s="697"/>
      <c r="E33" s="697">
        <v>14187543</v>
      </c>
      <c r="F33" s="692">
        <f>E33</f>
        <v>14187543</v>
      </c>
    </row>
    <row r="34" spans="1:6" ht="12.75">
      <c r="A34" s="703"/>
      <c r="B34" s="703" t="s">
        <v>618</v>
      </c>
      <c r="C34" s="692"/>
      <c r="D34" s="692"/>
      <c r="E34" s="692"/>
      <c r="F34" s="692">
        <v>1275000</v>
      </c>
    </row>
    <row r="35" spans="1:7" ht="12.75">
      <c r="A35" s="694" t="s">
        <v>619</v>
      </c>
      <c r="B35" s="694" t="s">
        <v>620</v>
      </c>
      <c r="C35" s="695">
        <v>14187543</v>
      </c>
      <c r="D35" s="695"/>
      <c r="E35" s="695">
        <f>E33</f>
        <v>14187543</v>
      </c>
      <c r="F35" s="695">
        <f>SUM(F33:F34)</f>
        <v>15462543</v>
      </c>
      <c r="G35" s="713"/>
    </row>
    <row r="36" spans="1:6" ht="12.75">
      <c r="A36" s="704"/>
      <c r="B36" s="703" t="s">
        <v>621</v>
      </c>
      <c r="C36" s="692"/>
      <c r="D36" s="692"/>
      <c r="E36" s="692"/>
      <c r="F36" s="692">
        <v>14207981</v>
      </c>
    </row>
    <row r="37" spans="1:7" ht="12.75">
      <c r="A37" s="703"/>
      <c r="B37" s="703" t="s">
        <v>622</v>
      </c>
      <c r="C37" s="706"/>
      <c r="D37" s="706"/>
      <c r="E37" s="706"/>
      <c r="F37" s="706">
        <v>-1667220</v>
      </c>
      <c r="G37" s="903"/>
    </row>
    <row r="38" spans="1:7" ht="12.75">
      <c r="A38" s="703"/>
      <c r="B38" s="703" t="s">
        <v>623</v>
      </c>
      <c r="C38" s="706"/>
      <c r="D38" s="706"/>
      <c r="E38" s="706"/>
      <c r="F38" s="706">
        <v>2283925</v>
      </c>
      <c r="G38" s="903"/>
    </row>
    <row r="39" spans="1:7" ht="12.75">
      <c r="A39" s="703"/>
      <c r="B39" s="703" t="s">
        <v>624</v>
      </c>
      <c r="C39" s="706"/>
      <c r="D39" s="706"/>
      <c r="E39" s="706"/>
      <c r="F39" s="706">
        <v>-388800</v>
      </c>
      <c r="G39" s="903"/>
    </row>
    <row r="40" spans="1:7" ht="12.75">
      <c r="A40" s="703"/>
      <c r="B40" s="703" t="s">
        <v>625</v>
      </c>
      <c r="C40" s="706"/>
      <c r="D40" s="706"/>
      <c r="E40" s="706"/>
      <c r="F40" s="706">
        <v>33516</v>
      </c>
      <c r="G40" s="903"/>
    </row>
    <row r="41" spans="1:7" ht="12.75">
      <c r="A41" s="703"/>
      <c r="B41" s="705" t="s">
        <v>626</v>
      </c>
      <c r="C41" s="692"/>
      <c r="D41" s="692"/>
      <c r="E41" s="692"/>
      <c r="F41" s="706">
        <v>3000000</v>
      </c>
      <c r="G41" s="903"/>
    </row>
    <row r="42" spans="1:7" ht="12.75">
      <c r="A42" s="703"/>
      <c r="B42" s="705" t="s">
        <v>794</v>
      </c>
      <c r="C42" s="692"/>
      <c r="D42" s="692"/>
      <c r="E42" s="692"/>
      <c r="F42" s="706">
        <v>7793120</v>
      </c>
      <c r="G42" s="903"/>
    </row>
    <row r="43" spans="1:7" s="713" customFormat="1" ht="12.75" customHeight="1">
      <c r="A43" s="703"/>
      <c r="B43" s="705" t="s">
        <v>795</v>
      </c>
      <c r="C43" s="692"/>
      <c r="D43" s="692"/>
      <c r="E43" s="692"/>
      <c r="F43" s="706">
        <v>38124230</v>
      </c>
      <c r="G43" s="903"/>
    </row>
    <row r="44" spans="1:7" ht="13.5" thickBot="1">
      <c r="A44" s="809"/>
      <c r="B44" s="707" t="s">
        <v>796</v>
      </c>
      <c r="C44" s="810"/>
      <c r="D44" s="810"/>
      <c r="E44" s="810"/>
      <c r="F44" s="708">
        <v>11871128</v>
      </c>
      <c r="G44" s="903"/>
    </row>
    <row r="45" spans="1:8" ht="13.5" thickBot="1">
      <c r="A45" s="709"/>
      <c r="B45" s="710" t="s">
        <v>41</v>
      </c>
      <c r="C45" s="711">
        <f>C13+C19+C21+C25+C28+C32+C35</f>
        <v>571265228</v>
      </c>
      <c r="D45" s="712">
        <f>D13+D19+D21+D25+D28+D32+D35</f>
        <v>49007452</v>
      </c>
      <c r="E45" s="712">
        <f>E13+E19+E21+E25+E28+E32+E35</f>
        <v>620272680</v>
      </c>
      <c r="F45" s="712">
        <f>F13+F19+F41+F25+F28+F32+F35+F36+F40+F37+F38+F39+F43+F21+F44+F42</f>
        <v>704345882</v>
      </c>
      <c r="G45" s="903"/>
      <c r="H45" s="716">
        <f>F45-E45</f>
        <v>84073202</v>
      </c>
    </row>
    <row r="46" spans="1:7" ht="12.75">
      <c r="A46" s="1054" t="s">
        <v>495</v>
      </c>
      <c r="B46" s="1054"/>
      <c r="G46" s="903"/>
    </row>
    <row r="47" ht="12.75">
      <c r="G47" s="903"/>
    </row>
    <row r="48" spans="1:7" ht="12.75">
      <c r="A48" s="714" t="s">
        <v>627</v>
      </c>
      <c r="B48" s="714" t="s">
        <v>628</v>
      </c>
      <c r="C48" s="715">
        <v>-46210600</v>
      </c>
      <c r="D48" s="715"/>
      <c r="E48" s="715">
        <v>-46210600</v>
      </c>
      <c r="F48" s="715">
        <v>-46210600</v>
      </c>
      <c r="G48" s="903"/>
    </row>
    <row r="49" spans="1:6" ht="12.75">
      <c r="A49"/>
      <c r="B49"/>
      <c r="C49"/>
      <c r="D49"/>
      <c r="E49"/>
      <c r="F49"/>
    </row>
    <row r="50" spans="1:6" ht="12.75">
      <c r="A50"/>
      <c r="B50"/>
      <c r="C50" s="716">
        <f>C45+C48</f>
        <v>525054628</v>
      </c>
      <c r="D50" s="716">
        <f>D45+D48</f>
        <v>49007452</v>
      </c>
      <c r="E50" s="716">
        <f>E45+E48</f>
        <v>574062080</v>
      </c>
      <c r="F50" s="716">
        <f>F45+F48</f>
        <v>658135282</v>
      </c>
    </row>
    <row r="51" spans="1:6" ht="12.75">
      <c r="A51"/>
      <c r="B51"/>
      <c r="C51"/>
      <c r="D51"/>
      <c r="E51"/>
      <c r="F51"/>
    </row>
  </sheetData>
  <sheetProtection/>
  <mergeCells count="3">
    <mergeCell ref="B1:E1"/>
    <mergeCell ref="A46:B46"/>
    <mergeCell ref="G1:G25"/>
  </mergeCells>
  <conditionalFormatting sqref="E50:F50">
    <cfRule type="cellIs" priority="3" dxfId="3" operator="equal" stopIfTrue="1">
      <formula>0</formula>
    </cfRule>
  </conditionalFormatting>
  <conditionalFormatting sqref="D50">
    <cfRule type="cellIs" priority="2" dxfId="3" operator="equal" stopIfTrue="1">
      <formula>0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</sheetPr>
  <dimension ref="A1:I160"/>
  <sheetViews>
    <sheetView zoomScale="110" zoomScaleNormal="110" zoomScaleSheetLayoutView="100" workbookViewId="0" topLeftCell="A1">
      <selection activeCell="K29" sqref="K29"/>
    </sheetView>
  </sheetViews>
  <sheetFormatPr defaultColWidth="9.00390625" defaultRowHeight="12.75"/>
  <cols>
    <col min="1" max="1" width="9.00390625" style="154" customWidth="1"/>
    <col min="2" max="2" width="68.875" style="154" customWidth="1"/>
    <col min="3" max="3" width="18.875" style="154" customWidth="1"/>
    <col min="4" max="5" width="18.875" style="155" customWidth="1"/>
    <col min="6" max="16384" width="9.375" style="174" customWidth="1"/>
  </cols>
  <sheetData>
    <row r="1" spans="1:5" ht="15.75">
      <c r="A1" s="955" t="s">
        <v>1014</v>
      </c>
      <c r="B1" s="956"/>
      <c r="C1" s="956"/>
      <c r="D1" s="956"/>
      <c r="E1" s="956"/>
    </row>
    <row r="2" spans="1:5" ht="15.75">
      <c r="A2" s="957" t="s">
        <v>525</v>
      </c>
      <c r="B2" s="961"/>
      <c r="C2" s="961"/>
      <c r="D2" s="961"/>
      <c r="E2" s="961"/>
    </row>
    <row r="3" spans="1:5" ht="15.75">
      <c r="A3" s="957" t="s">
        <v>1015</v>
      </c>
      <c r="B3" s="961"/>
      <c r="C3" s="961"/>
      <c r="D3" s="961"/>
      <c r="E3" s="961"/>
    </row>
    <row r="4" spans="1:5" ht="15.75" customHeight="1">
      <c r="A4" s="959" t="s">
        <v>6</v>
      </c>
      <c r="B4" s="959"/>
      <c r="C4" s="959"/>
      <c r="D4" s="959"/>
      <c r="E4" s="959"/>
    </row>
    <row r="5" spans="1:5" ht="15.75" customHeight="1" thickBot="1">
      <c r="A5" s="343"/>
      <c r="B5" s="343"/>
      <c r="C5" s="343"/>
      <c r="D5" s="344"/>
      <c r="E5" s="257" t="s">
        <v>266</v>
      </c>
    </row>
    <row r="6" spans="1:5" ht="15.75" customHeight="1">
      <c r="A6" s="1061" t="s">
        <v>53</v>
      </c>
      <c r="B6" s="1063" t="s">
        <v>8</v>
      </c>
      <c r="C6" s="1065" t="s">
        <v>1017</v>
      </c>
      <c r="D6" s="1067" t="s">
        <v>1016</v>
      </c>
      <c r="E6" s="1068"/>
    </row>
    <row r="7" spans="1:5" ht="37.5" customHeight="1" thickBot="1">
      <c r="A7" s="1062"/>
      <c r="B7" s="1064"/>
      <c r="C7" s="1066"/>
      <c r="D7" s="345" t="s">
        <v>277</v>
      </c>
      <c r="E7" s="291" t="s">
        <v>270</v>
      </c>
    </row>
    <row r="8" spans="1:5" s="175" customFormat="1" ht="12" customHeight="1" thickBot="1">
      <c r="A8" s="346" t="s">
        <v>236</v>
      </c>
      <c r="B8" s="347" t="s">
        <v>237</v>
      </c>
      <c r="C8" s="347" t="s">
        <v>238</v>
      </c>
      <c r="D8" s="347" t="s">
        <v>239</v>
      </c>
      <c r="E8" s="348" t="s">
        <v>241</v>
      </c>
    </row>
    <row r="9" spans="1:5" s="176" customFormat="1" ht="12" customHeight="1" thickBot="1">
      <c r="A9" s="621">
        <f>'1.sz.mell.'!A10</f>
        <v>1</v>
      </c>
      <c r="B9" s="349" t="str">
        <f>'1.sz.mell.'!B10</f>
        <v>Működési célú támogatások államháztartáson belülről (10+…+11+…+14)</v>
      </c>
      <c r="C9" s="163">
        <f>+C18+C19+C20+C21+C22</f>
        <v>759183425</v>
      </c>
      <c r="D9" s="163">
        <v>887949701</v>
      </c>
      <c r="E9" s="123">
        <f>+E18+E19+E20+E21+E22</f>
        <v>887323575</v>
      </c>
    </row>
    <row r="10" spans="1:5" s="176" customFormat="1" ht="12" customHeight="1">
      <c r="A10" s="622" t="str">
        <f>'1.sz.mell.'!A11</f>
        <v>2</v>
      </c>
      <c r="B10" s="350" t="str">
        <f>'1.sz.mell.'!B11</f>
        <v>Helyi önkormányzatok működésének általános támogatása</v>
      </c>
      <c r="C10" s="225">
        <v>201247966</v>
      </c>
      <c r="D10" s="263">
        <v>201665587</v>
      </c>
      <c r="E10" s="288">
        <v>201665587</v>
      </c>
    </row>
    <row r="11" spans="1:5" s="176" customFormat="1" ht="12" customHeight="1">
      <c r="A11" s="623" t="str">
        <f>'1.sz.mell.'!A12</f>
        <v>3</v>
      </c>
      <c r="B11" s="351" t="str">
        <f>'1.sz.mell.'!B12</f>
        <v>Önkormányzatok egyes köznevelési feladatainak támogatása</v>
      </c>
      <c r="C11" s="165">
        <v>210172630</v>
      </c>
      <c r="D11" s="263">
        <v>234551380</v>
      </c>
      <c r="E11" s="172">
        <v>234551380</v>
      </c>
    </row>
    <row r="12" spans="1:5" s="176" customFormat="1" ht="12" customHeight="1">
      <c r="A12" s="623" t="str">
        <f>'1.sz.mell.'!A13</f>
        <v>4</v>
      </c>
      <c r="B12" s="351" t="str">
        <f>'1.sz.mell.'!B13</f>
        <v>Önkormányzatok szociális és gyermekjóléti feladatainak támogatása</v>
      </c>
      <c r="C12" s="165">
        <v>169463341</v>
      </c>
      <c r="D12" s="263">
        <v>112688449</v>
      </c>
      <c r="E12" s="172">
        <v>112688449</v>
      </c>
    </row>
    <row r="13" spans="1:5" s="176" customFormat="1" ht="12" customHeight="1">
      <c r="A13" s="623" t="str">
        <f>'1.sz.mell.'!A14</f>
        <v>5</v>
      </c>
      <c r="B13" s="351" t="str">
        <f>'1.sz.mell.'!B14</f>
        <v>Önkormányzatok gyermekétkeztetési feladatainak támogatása</v>
      </c>
      <c r="C13" s="165">
        <v>15800850</v>
      </c>
      <c r="D13" s="263">
        <v>78928024</v>
      </c>
      <c r="E13" s="172">
        <v>78928024</v>
      </c>
    </row>
    <row r="14" spans="1:5" s="176" customFormat="1" ht="12" customHeight="1">
      <c r="A14" s="623" t="str">
        <f>'1.sz.mell.'!A15</f>
        <v>6</v>
      </c>
      <c r="B14" s="351" t="str">
        <f>'1.sz.mell.'!B15</f>
        <v>Önkormányzatok kulturális feladatainak támogatása</v>
      </c>
      <c r="C14" s="165">
        <v>45005210</v>
      </c>
      <c r="D14" s="263">
        <v>15462543</v>
      </c>
      <c r="E14" s="172">
        <v>15462543</v>
      </c>
    </row>
    <row r="15" spans="1:5" s="176" customFormat="1" ht="12" customHeight="1">
      <c r="A15" s="624" t="str">
        <f>'1.sz.mell.'!A16</f>
        <v>7</v>
      </c>
      <c r="B15" s="232" t="str">
        <f>'1.sz.mell.'!B16</f>
        <v>Működési célú kvi támogatások és kiegészítő támogatások </v>
      </c>
      <c r="C15" s="166">
        <v>3717938</v>
      </c>
      <c r="D15" s="773">
        <v>48917350</v>
      </c>
      <c r="E15" s="605">
        <v>48917350</v>
      </c>
    </row>
    <row r="16" spans="1:5" s="176" customFormat="1" ht="12" customHeight="1">
      <c r="A16" s="625" t="str">
        <f>'1.sz.mell.'!A17</f>
        <v>8</v>
      </c>
      <c r="B16" s="351" t="str">
        <f>'1.sz.mell.'!B17</f>
        <v>Elszámolásból származó bevételek</v>
      </c>
      <c r="C16" s="164"/>
      <c r="D16" s="264">
        <v>12132549</v>
      </c>
      <c r="E16" s="285">
        <v>12132549</v>
      </c>
    </row>
    <row r="17" spans="1:5" s="176" customFormat="1" ht="12" customHeight="1">
      <c r="A17" s="626" t="str">
        <f>'1.sz.mell.'!A18</f>
        <v>9</v>
      </c>
      <c r="B17" s="350" t="str">
        <f>'1.sz.mell.'!B18</f>
        <v>Elvonások és befizetések bevételei</v>
      </c>
      <c r="C17" s="165"/>
      <c r="D17" s="263">
        <v>0</v>
      </c>
      <c r="E17" s="172">
        <f>'1.sz.mell.'!E18</f>
        <v>0</v>
      </c>
    </row>
    <row r="18" spans="1:5" s="176" customFormat="1" ht="12" customHeight="1">
      <c r="A18" s="626" t="str">
        <f>'1.sz.mell.'!A19</f>
        <v>10</v>
      </c>
      <c r="B18" s="620" t="str">
        <f>'1.sz.mell.'!B19</f>
        <v>Önkormányzat működési támogatásai (2+…+.9)</v>
      </c>
      <c r="C18" s="258">
        <f>SUM(C10:C17)</f>
        <v>645407935</v>
      </c>
      <c r="D18" s="515">
        <v>704345882</v>
      </c>
      <c r="E18" s="172">
        <f>SUM(E10:E17)</f>
        <v>704345882</v>
      </c>
    </row>
    <row r="19" spans="1:5" s="176" customFormat="1" ht="12" customHeight="1">
      <c r="A19" s="623" t="str">
        <f>'1.sz.mell.'!A20</f>
        <v>11</v>
      </c>
      <c r="B19" s="351" t="str">
        <f>'1.sz.mell.'!B20</f>
        <v>Működési célú garancia- és kezességvállalásból megtérülések </v>
      </c>
      <c r="C19" s="164"/>
      <c r="D19" s="263">
        <v>0</v>
      </c>
      <c r="E19" s="172">
        <f>'1.sz.mell.'!E20</f>
        <v>0</v>
      </c>
    </row>
    <row r="20" spans="1:5" s="176" customFormat="1" ht="12" customHeight="1">
      <c r="A20" s="623" t="str">
        <f>'1.sz.mell.'!A21</f>
        <v>12</v>
      </c>
      <c r="B20" s="351" t="str">
        <f>'1.sz.mell.'!B21</f>
        <v>Működési célú visszatérítendő támogatások, kölcsönök visszatérülése </v>
      </c>
      <c r="C20" s="164"/>
      <c r="D20" s="263">
        <v>0</v>
      </c>
      <c r="E20" s="172">
        <f>'1.sz.mell.'!E21</f>
        <v>0</v>
      </c>
    </row>
    <row r="21" spans="1:5" s="176" customFormat="1" ht="12" customHeight="1">
      <c r="A21" s="623" t="str">
        <f>'1.sz.mell.'!A22</f>
        <v>13</v>
      </c>
      <c r="B21" s="351" t="str">
        <f>'1.sz.mell.'!B22</f>
        <v>Működési célú visszatérítendő támogatások, kölcsönök igénybevétele</v>
      </c>
      <c r="C21" s="164"/>
      <c r="D21" s="263">
        <v>0</v>
      </c>
      <c r="E21" s="172">
        <f>'1.sz.mell.'!E22</f>
        <v>0</v>
      </c>
    </row>
    <row r="22" spans="1:5" s="176" customFormat="1" ht="12" customHeight="1">
      <c r="A22" s="623" t="str">
        <f>'1.sz.mell.'!A23</f>
        <v>14</v>
      </c>
      <c r="B22" s="351" t="str">
        <f>'1.sz.mell.'!B23</f>
        <v>Egyéb működési célú támogatások bevételei </v>
      </c>
      <c r="C22" s="772">
        <v>113775490</v>
      </c>
      <c r="D22" s="263">
        <v>183603819</v>
      </c>
      <c r="E22" s="172">
        <v>182977693</v>
      </c>
    </row>
    <row r="23" spans="1:5" s="176" customFormat="1" ht="12" customHeight="1" thickBot="1">
      <c r="A23" s="624" t="str">
        <f>'1.sz.mell.'!A24</f>
        <v>15</v>
      </c>
      <c r="B23" s="232" t="str">
        <f>'1.sz.mell.'!B24</f>
        <v>14-ből EU-s támogatás</v>
      </c>
      <c r="C23" s="770">
        <v>1063363</v>
      </c>
      <c r="D23" s="263">
        <v>4069296</v>
      </c>
      <c r="E23" s="172">
        <v>4069296</v>
      </c>
    </row>
    <row r="24" spans="1:5" s="176" customFormat="1" ht="12" customHeight="1" thickBot="1">
      <c r="A24" s="621">
        <f>'1.sz.mell.'!A25</f>
        <v>16</v>
      </c>
      <c r="B24" s="349" t="str">
        <f>'1.sz.mell.'!B25</f>
        <v>Felhalmozási célú támogatások államháztartáson belülről (17+…+21)</v>
      </c>
      <c r="C24" s="163">
        <f>+C25+C26+C27+C28+C29</f>
        <v>167054558</v>
      </c>
      <c r="D24" s="266">
        <v>47266016</v>
      </c>
      <c r="E24" s="123">
        <f>+E25+E26+E27+E28+E29</f>
        <v>47266016</v>
      </c>
    </row>
    <row r="25" spans="1:5" s="176" customFormat="1" ht="12" customHeight="1">
      <c r="A25" s="626" t="str">
        <f>'1.sz.mell.'!A26</f>
        <v>17</v>
      </c>
      <c r="B25" s="350" t="str">
        <f>'1.sz.mell.'!B26</f>
        <v>Felhalmozási célú önkormányzati támogatások</v>
      </c>
      <c r="C25" s="165">
        <v>103500000</v>
      </c>
      <c r="D25" s="263"/>
      <c r="E25" s="172">
        <f>'1.sz.mell.'!E26</f>
        <v>0</v>
      </c>
    </row>
    <row r="26" spans="1:5" s="176" customFormat="1" ht="12" customHeight="1">
      <c r="A26" s="623" t="str">
        <f>'1.sz.mell.'!A27</f>
        <v>18</v>
      </c>
      <c r="B26" s="351" t="str">
        <f>'1.sz.mell.'!B27</f>
        <v>Felhalmozási célú garancia- és kezességvállalásból megtérülések</v>
      </c>
      <c r="C26" s="164"/>
      <c r="D26" s="263"/>
      <c r="E26" s="172">
        <f>'1.sz.mell.'!E27</f>
        <v>0</v>
      </c>
    </row>
    <row r="27" spans="1:5" s="176" customFormat="1" ht="12" customHeight="1">
      <c r="A27" s="623" t="str">
        <f>'1.sz.mell.'!A28</f>
        <v>19</v>
      </c>
      <c r="B27" s="351" t="str">
        <f>'1.sz.mell.'!B28</f>
        <v>Felhalmozási célú visszatérítendő támogatások, kölcsönök visszatérülése</v>
      </c>
      <c r="C27" s="164"/>
      <c r="D27" s="263"/>
      <c r="E27" s="172">
        <f>'1.sz.mell.'!E28</f>
        <v>0</v>
      </c>
    </row>
    <row r="28" spans="1:5" s="176" customFormat="1" ht="12" customHeight="1">
      <c r="A28" s="623" t="str">
        <f>'1.sz.mell.'!A29</f>
        <v>20</v>
      </c>
      <c r="B28" s="351" t="str">
        <f>'1.sz.mell.'!B29</f>
        <v>Felhalmozási célú visszatérítendő támogatások, kölcsönök igénybevétele</v>
      </c>
      <c r="C28" s="164"/>
      <c r="D28" s="263"/>
      <c r="E28" s="172">
        <f>'1.sz.mell.'!E29</f>
        <v>0</v>
      </c>
    </row>
    <row r="29" spans="1:5" s="176" customFormat="1" ht="12" customHeight="1">
      <c r="A29" s="623" t="str">
        <f>'1.sz.mell.'!A30</f>
        <v>21</v>
      </c>
      <c r="B29" s="351" t="str">
        <f>'1.sz.mell.'!B30</f>
        <v>Egyéb felhalmozási célú támogatások bevételei</v>
      </c>
      <c r="C29" s="164">
        <v>63554558</v>
      </c>
      <c r="D29" s="263">
        <v>47266016</v>
      </c>
      <c r="E29" s="172">
        <v>47266016</v>
      </c>
    </row>
    <row r="30" spans="1:5" s="176" customFormat="1" ht="12" customHeight="1" thickBot="1">
      <c r="A30" s="624" t="str">
        <f>'1.sz.mell.'!A31</f>
        <v>22</v>
      </c>
      <c r="B30" s="232" t="str">
        <f>'1.sz.mell.'!B31</f>
        <v>   21-ből EU-s támogatás</v>
      </c>
      <c r="C30" s="166">
        <v>43554558</v>
      </c>
      <c r="D30" s="263">
        <v>47266016</v>
      </c>
      <c r="E30" s="172">
        <v>47266016</v>
      </c>
    </row>
    <row r="31" spans="1:5" s="176" customFormat="1" ht="12" customHeight="1" thickBot="1">
      <c r="A31" s="621">
        <f>'1.sz.mell.'!A32</f>
        <v>23</v>
      </c>
      <c r="B31" s="19" t="str">
        <f>'1.sz.mell.'!B32</f>
        <v>Közhatalmi bevételek (24+…+30)</v>
      </c>
      <c r="C31" s="169">
        <v>312454529</v>
      </c>
      <c r="D31" s="267">
        <v>344871154</v>
      </c>
      <c r="E31" s="124">
        <f>SUM(E32:E38)</f>
        <v>344304102</v>
      </c>
    </row>
    <row r="32" spans="1:5" s="176" customFormat="1" ht="12" customHeight="1">
      <c r="A32" s="626" t="str">
        <f>'1.sz.mell.'!A33</f>
        <v>24</v>
      </c>
      <c r="B32" s="177" t="str">
        <f>'1.sz.mell.'!B33</f>
        <v>Építményadó</v>
      </c>
      <c r="C32" s="165"/>
      <c r="D32" s="263"/>
      <c r="E32" s="172">
        <f>'1.sz.mell.'!E33</f>
        <v>0</v>
      </c>
    </row>
    <row r="33" spans="1:5" s="176" customFormat="1" ht="12" customHeight="1">
      <c r="A33" s="623" t="str">
        <f>'1.sz.mell.'!A34</f>
        <v>25</v>
      </c>
      <c r="B33" s="177" t="s">
        <v>706</v>
      </c>
      <c r="C33" s="164">
        <v>32171181</v>
      </c>
      <c r="D33" s="263">
        <v>32000000</v>
      </c>
      <c r="E33" s="172">
        <v>31519438</v>
      </c>
    </row>
    <row r="34" spans="1:5" s="176" customFormat="1" ht="12" customHeight="1">
      <c r="A34" s="623" t="str">
        <f>'1.sz.mell.'!A35</f>
        <v>26</v>
      </c>
      <c r="B34" s="177" t="str">
        <f>'1.sz.mell.'!B35</f>
        <v>Iparűzési adó</v>
      </c>
      <c r="C34" s="164">
        <v>278280285</v>
      </c>
      <c r="D34" s="263">
        <v>310771154</v>
      </c>
      <c r="E34" s="172">
        <v>310616934</v>
      </c>
    </row>
    <row r="35" spans="1:5" s="176" customFormat="1" ht="12" customHeight="1">
      <c r="A35" s="623" t="str">
        <f>'1.sz.mell.'!A36</f>
        <v>27</v>
      </c>
      <c r="B35" s="177" t="str">
        <f>'1.sz.mell.'!B36</f>
        <v>Talajterhelési díj </v>
      </c>
      <c r="C35" s="164">
        <v>656200</v>
      </c>
      <c r="D35" s="263">
        <v>600000</v>
      </c>
      <c r="E35" s="172">
        <v>638910</v>
      </c>
    </row>
    <row r="36" spans="1:5" s="176" customFormat="1" ht="12" customHeight="1">
      <c r="A36" s="623" t="str">
        <f>'1.sz.mell.'!A37</f>
        <v>28</v>
      </c>
      <c r="B36" s="177" t="str">
        <f>'1.sz.mell.'!B37</f>
        <v>Gépjárműadó</v>
      </c>
      <c r="C36" s="164"/>
      <c r="D36" s="263"/>
      <c r="E36" s="172">
        <f>'1.sz.mell.'!E37</f>
        <v>0</v>
      </c>
    </row>
    <row r="37" spans="1:5" s="176" customFormat="1" ht="12" customHeight="1">
      <c r="A37" s="623" t="str">
        <f>'1.sz.mell.'!A38</f>
        <v>29</v>
      </c>
      <c r="B37" s="177" t="str">
        <f>'1.sz.mell.'!B38</f>
        <v>Telekadó</v>
      </c>
      <c r="C37" s="164"/>
      <c r="D37" s="263"/>
      <c r="E37" s="172">
        <f>'1.sz.mell.'!E38</f>
        <v>0</v>
      </c>
    </row>
    <row r="38" spans="1:5" s="176" customFormat="1" ht="12" customHeight="1" thickBot="1">
      <c r="A38" s="624" t="str">
        <f>'1.sz.mell.'!A39</f>
        <v>30</v>
      </c>
      <c r="B38" s="177" t="s">
        <v>705</v>
      </c>
      <c r="C38" s="166">
        <v>1346863</v>
      </c>
      <c r="D38" s="263">
        <v>1500000</v>
      </c>
      <c r="E38" s="172">
        <v>1528820</v>
      </c>
    </row>
    <row r="39" spans="1:5" s="176" customFormat="1" ht="12" customHeight="1" thickBot="1">
      <c r="A39" s="621">
        <f>'1.sz.mell.'!A40</f>
        <v>31</v>
      </c>
      <c r="B39" s="349" t="str">
        <f>'1.sz.mell.'!B40</f>
        <v>Működési bevételek (32+…+ 42)</v>
      </c>
      <c r="C39" s="163">
        <v>57895659</v>
      </c>
      <c r="D39" s="266">
        <v>48137423</v>
      </c>
      <c r="E39" s="123">
        <f>SUM(E40:E50)</f>
        <v>45051404</v>
      </c>
    </row>
    <row r="40" spans="1:5" s="176" customFormat="1" ht="12" customHeight="1">
      <c r="A40" s="626" t="str">
        <f>'1.sz.mell.'!A41</f>
        <v>32</v>
      </c>
      <c r="B40" s="350" t="str">
        <f>'1.sz.mell.'!B41</f>
        <v>Készletértékesítés ellenértéke</v>
      </c>
      <c r="C40" s="165">
        <v>1500</v>
      </c>
      <c r="D40" s="263"/>
      <c r="E40" s="172">
        <f>'1.sz.mell.'!E41</f>
        <v>0</v>
      </c>
    </row>
    <row r="41" spans="1:5" s="176" customFormat="1" ht="12" customHeight="1">
      <c r="A41" s="623" t="str">
        <f>'1.sz.mell.'!A42</f>
        <v>33</v>
      </c>
      <c r="B41" s="351" t="str">
        <f>'1.sz.mell.'!B42</f>
        <v>Szolgáltatások ellenértéke</v>
      </c>
      <c r="C41" s="164">
        <v>5541370</v>
      </c>
      <c r="D41" s="263">
        <v>5433004</v>
      </c>
      <c r="E41" s="172">
        <v>4450344</v>
      </c>
    </row>
    <row r="42" spans="1:5" s="176" customFormat="1" ht="12" customHeight="1">
      <c r="A42" s="623" t="str">
        <f>'1.sz.mell.'!A43</f>
        <v>34</v>
      </c>
      <c r="B42" s="351" t="str">
        <f>'1.sz.mell.'!B43</f>
        <v>Közvetített szolgáltatások értéke</v>
      </c>
      <c r="C42" s="164">
        <v>3920420</v>
      </c>
      <c r="D42" s="263">
        <v>4900000</v>
      </c>
      <c r="E42" s="172">
        <v>4669179</v>
      </c>
    </row>
    <row r="43" spans="1:5" s="176" customFormat="1" ht="12" customHeight="1">
      <c r="A43" s="623" t="str">
        <f>'1.sz.mell.'!A44</f>
        <v>35</v>
      </c>
      <c r="B43" s="351" t="str">
        <f>'1.sz.mell.'!B44</f>
        <v>Tulajdonosi bevételek</v>
      </c>
      <c r="C43" s="164">
        <v>30935879</v>
      </c>
      <c r="D43" s="263">
        <v>21500000</v>
      </c>
      <c r="E43" s="172">
        <v>21528087</v>
      </c>
    </row>
    <row r="44" spans="1:5" s="176" customFormat="1" ht="12" customHeight="1">
      <c r="A44" s="623" t="str">
        <f>'1.sz.mell.'!A45</f>
        <v>36</v>
      </c>
      <c r="B44" s="351" t="str">
        <f>'1.sz.mell.'!B45</f>
        <v>Ellátási díjak</v>
      </c>
      <c r="C44" s="164"/>
      <c r="D44" s="263"/>
      <c r="E44" s="172">
        <f>'1.sz.mell.'!E45</f>
        <v>0</v>
      </c>
    </row>
    <row r="45" spans="1:5" s="176" customFormat="1" ht="12" customHeight="1">
      <c r="A45" s="623" t="str">
        <f>'1.sz.mell.'!A46</f>
        <v>37</v>
      </c>
      <c r="B45" s="351" t="str">
        <f>'1.sz.mell.'!B46</f>
        <v>Kiszámlázott általános forgalmi adó </v>
      </c>
      <c r="C45" s="164">
        <v>10059042</v>
      </c>
      <c r="D45" s="263">
        <v>5388021</v>
      </c>
      <c r="E45" s="172">
        <v>5049801</v>
      </c>
    </row>
    <row r="46" spans="1:5" s="176" customFormat="1" ht="12" customHeight="1">
      <c r="A46" s="623" t="str">
        <f>'1.sz.mell.'!A47</f>
        <v>38</v>
      </c>
      <c r="B46" s="351" t="str">
        <f>'1.sz.mell.'!B47</f>
        <v>Általános forgalmi adó visszatérítése</v>
      </c>
      <c r="C46" s="164">
        <v>6548435</v>
      </c>
      <c r="D46" s="263">
        <v>6994686</v>
      </c>
      <c r="E46" s="172">
        <v>5414289</v>
      </c>
    </row>
    <row r="47" spans="1:5" s="176" customFormat="1" ht="12" customHeight="1">
      <c r="A47" s="623" t="str">
        <f>'1.sz.mell.'!A48</f>
        <v>39</v>
      </c>
      <c r="B47" s="351" t="str">
        <f>'1.sz.mell.'!B48</f>
        <v>Kamatbevételek és más nyereségjellegű bevételek</v>
      </c>
      <c r="C47" s="164">
        <v>180</v>
      </c>
      <c r="D47" s="263"/>
      <c r="E47" s="172">
        <v>266</v>
      </c>
    </row>
    <row r="48" spans="1:5" s="176" customFormat="1" ht="12" customHeight="1">
      <c r="A48" s="623" t="str">
        <f>'1.sz.mell.'!A49</f>
        <v>40</v>
      </c>
      <c r="B48" s="351" t="str">
        <f>'1.sz.mell.'!B49</f>
        <v>Egyéb pénzügyi műveletek bevételei</v>
      </c>
      <c r="C48" s="164"/>
      <c r="D48" s="263"/>
      <c r="E48" s="172">
        <f>'1.sz.mell.'!E49</f>
        <v>0</v>
      </c>
    </row>
    <row r="49" spans="1:5" s="176" customFormat="1" ht="12" customHeight="1">
      <c r="A49" s="623" t="str">
        <f>'1.sz.mell.'!A50</f>
        <v>41</v>
      </c>
      <c r="B49" s="232" t="str">
        <f>'1.sz.mell.'!B50</f>
        <v>Biztosító által fizetett kártérítés</v>
      </c>
      <c r="C49" s="167">
        <v>473505</v>
      </c>
      <c r="D49" s="263">
        <v>3871712</v>
      </c>
      <c r="E49" s="172">
        <v>3834778</v>
      </c>
    </row>
    <row r="50" spans="1:5" s="176" customFormat="1" ht="12" customHeight="1" thickBot="1">
      <c r="A50" s="624" t="str">
        <f>'1.sz.mell.'!A51</f>
        <v>42</v>
      </c>
      <c r="B50" s="232" t="str">
        <f>'1.sz.mell.'!B51</f>
        <v>Egyéb működési bevételek</v>
      </c>
      <c r="C50" s="168">
        <v>415328</v>
      </c>
      <c r="D50" s="263">
        <v>50000</v>
      </c>
      <c r="E50" s="172">
        <v>104660</v>
      </c>
    </row>
    <row r="51" spans="1:5" s="176" customFormat="1" ht="12" customHeight="1" thickBot="1">
      <c r="A51" s="621">
        <f>'1.sz.mell.'!A52</f>
        <v>43</v>
      </c>
      <c r="B51" s="349" t="str">
        <f>'1.sz.mell.'!B52</f>
        <v>Felhalmozási bevételek (44+…+48)</v>
      </c>
      <c r="C51" s="163">
        <v>15989800</v>
      </c>
      <c r="D51" s="266">
        <v>750000</v>
      </c>
      <c r="E51" s="123">
        <f>SUM(E52:E56)</f>
        <v>190000</v>
      </c>
    </row>
    <row r="52" spans="1:5" s="176" customFormat="1" ht="12" customHeight="1">
      <c r="A52" s="626" t="str">
        <f>'1.sz.mell.'!A53</f>
        <v>44</v>
      </c>
      <c r="B52" s="350" t="str">
        <f>'1.sz.mell.'!B53</f>
        <v>Immateriális javak értékesítése</v>
      </c>
      <c r="C52" s="209"/>
      <c r="D52" s="263"/>
      <c r="E52" s="172">
        <f>'1.sz.mell.'!E53</f>
        <v>0</v>
      </c>
    </row>
    <row r="53" spans="1:5" s="176" customFormat="1" ht="12" customHeight="1">
      <c r="A53" s="623" t="str">
        <f>'1.sz.mell.'!A54</f>
        <v>45</v>
      </c>
      <c r="B53" s="351" t="str">
        <f>'1.sz.mell.'!B54</f>
        <v>Ingatlanok értékesítése</v>
      </c>
      <c r="C53" s="167">
        <v>15989800</v>
      </c>
      <c r="D53" s="263">
        <v>750000</v>
      </c>
      <c r="E53" s="172">
        <v>190000</v>
      </c>
    </row>
    <row r="54" spans="1:5" s="176" customFormat="1" ht="12" customHeight="1">
      <c r="A54" s="623" t="str">
        <f>'1.sz.mell.'!A55</f>
        <v>46</v>
      </c>
      <c r="B54" s="351" t="str">
        <f>'1.sz.mell.'!B55</f>
        <v>Egyéb tárgyi eszközök értékesítése</v>
      </c>
      <c r="C54" s="167"/>
      <c r="D54" s="263"/>
      <c r="E54" s="172">
        <f>'1.sz.mell.'!E55</f>
        <v>0</v>
      </c>
    </row>
    <row r="55" spans="1:5" s="176" customFormat="1" ht="12" customHeight="1">
      <c r="A55" s="623" t="str">
        <f>'1.sz.mell.'!A56</f>
        <v>47</v>
      </c>
      <c r="B55" s="351" t="str">
        <f>'1.sz.mell.'!B56</f>
        <v>Részesedések értékesítése</v>
      </c>
      <c r="C55" s="167"/>
      <c r="D55" s="263"/>
      <c r="E55" s="172">
        <f>'1.sz.mell.'!E56</f>
        <v>0</v>
      </c>
    </row>
    <row r="56" spans="1:5" s="176" customFormat="1" ht="12" customHeight="1" thickBot="1">
      <c r="A56" s="624" t="str">
        <f>'1.sz.mell.'!A57</f>
        <v>48</v>
      </c>
      <c r="B56" s="232" t="str">
        <f>'1.sz.mell.'!B57</f>
        <v>Részesedések megszűnéséhez kapcsolódó bevételek</v>
      </c>
      <c r="C56" s="168"/>
      <c r="D56" s="263"/>
      <c r="E56" s="172">
        <f>'1.sz.mell.'!E57</f>
        <v>0</v>
      </c>
    </row>
    <row r="57" spans="1:5" s="176" customFormat="1" ht="13.5" thickBot="1">
      <c r="A57" s="621">
        <f>'1.sz.mell.'!A58</f>
        <v>49</v>
      </c>
      <c r="B57" s="349" t="str">
        <f>'1.sz.mell.'!B58</f>
        <v>Működési célú átvett pénzeszközök (50+ … + 52)</v>
      </c>
      <c r="C57" s="163">
        <v>4393514</v>
      </c>
      <c r="D57" s="266">
        <v>6008304</v>
      </c>
      <c r="E57" s="123">
        <f>SUM(E58:E60)</f>
        <v>6007456</v>
      </c>
    </row>
    <row r="58" spans="1:5" s="176" customFormat="1" ht="12.75">
      <c r="A58" s="626" t="str">
        <f>'1.sz.mell.'!A59</f>
        <v>50</v>
      </c>
      <c r="B58" s="350" t="str">
        <f>'1.sz.mell.'!B59</f>
        <v>Működési célú garancia- és kezességvállalásból megtérülések ÁH-n kívülről</v>
      </c>
      <c r="C58" s="165"/>
      <c r="D58" s="263"/>
      <c r="E58" s="172">
        <f>'1.sz.mell.'!E59</f>
        <v>0</v>
      </c>
    </row>
    <row r="59" spans="1:5" s="176" customFormat="1" ht="14.25" customHeight="1">
      <c r="A59" s="623" t="str">
        <f>'1.sz.mell.'!A60</f>
        <v>51</v>
      </c>
      <c r="B59" s="351" t="str">
        <f>'1.sz.mell.'!B60</f>
        <v>Működési célú visszatérítendő támogatások, kölcsönök visszatér. ÁH-n kívülről</v>
      </c>
      <c r="C59" s="164"/>
      <c r="D59" s="263">
        <v>1323404</v>
      </c>
      <c r="E59" s="172">
        <v>1323404</v>
      </c>
    </row>
    <row r="60" spans="1:5" s="176" customFormat="1" ht="12.75">
      <c r="A60" s="623" t="str">
        <f>'1.sz.mell.'!A61</f>
        <v>52</v>
      </c>
      <c r="B60" s="351" t="str">
        <f>'1.sz.mell.'!B61</f>
        <v>Egyéb működési célú átvett pénzeszköz</v>
      </c>
      <c r="C60" s="164">
        <v>4393514</v>
      </c>
      <c r="D60" s="263">
        <v>4684900</v>
      </c>
      <c r="E60" s="172">
        <v>4684052</v>
      </c>
    </row>
    <row r="61" spans="1:5" s="176" customFormat="1" ht="13.5" thickBot="1">
      <c r="A61" s="624" t="str">
        <f>'1.sz.mell.'!A62</f>
        <v>53</v>
      </c>
      <c r="B61" s="232" t="str">
        <f>'1.sz.mell.'!B62</f>
        <v>  52-ből EU-s támogatás (közvetlen)</v>
      </c>
      <c r="C61" s="166"/>
      <c r="D61" s="263"/>
      <c r="E61" s="172">
        <f>'1.sz.mell.'!E62</f>
        <v>0</v>
      </c>
    </row>
    <row r="62" spans="1:5" s="176" customFormat="1" ht="13.5" thickBot="1">
      <c r="A62" s="621">
        <f>'1.sz.mell.'!A63</f>
        <v>54</v>
      </c>
      <c r="B62" s="352" t="str">
        <f>'1.sz.mell.'!B63</f>
        <v>Felhalmozási célú átvett pénzeszközök (55+…+57)</v>
      </c>
      <c r="C62" s="163">
        <v>13410400</v>
      </c>
      <c r="D62" s="266">
        <v>0</v>
      </c>
      <c r="E62" s="123">
        <f>SUM(E63:E65)</f>
        <v>0</v>
      </c>
    </row>
    <row r="63" spans="1:5" s="176" customFormat="1" ht="12.75">
      <c r="A63" s="623" t="str">
        <f>'1.sz.mell.'!A64</f>
        <v>55</v>
      </c>
      <c r="B63" s="350" t="str">
        <f>'1.sz.mell.'!B64</f>
        <v>Felhalm. célú garancia- és kezességvállalásból megtérülések ÁH-n kívülről</v>
      </c>
      <c r="C63" s="167"/>
      <c r="D63" s="263"/>
      <c r="E63" s="172">
        <f>'1.sz.mell.'!E64</f>
        <v>0</v>
      </c>
    </row>
    <row r="64" spans="1:5" s="176" customFormat="1" ht="12.75" customHeight="1">
      <c r="A64" s="623" t="str">
        <f>'1.sz.mell.'!A65</f>
        <v>56</v>
      </c>
      <c r="B64" s="351" t="str">
        <f>'1.sz.mell.'!B65</f>
        <v>Felhalm. célú visszatérítendő támogatások, kölcsönök visszatér. ÁH-n kívülről</v>
      </c>
      <c r="C64" s="167">
        <v>10000</v>
      </c>
      <c r="D64" s="263"/>
      <c r="E64" s="172">
        <f>'1.sz.mell.'!E65</f>
        <v>0</v>
      </c>
    </row>
    <row r="65" spans="1:5" s="176" customFormat="1" ht="12.75">
      <c r="A65" s="623" t="str">
        <f>'1.sz.mell.'!A66</f>
        <v>57</v>
      </c>
      <c r="B65" s="351" t="str">
        <f>'1.sz.mell.'!B66</f>
        <v>Egyéb felhalmozási célú átvett pénzeszköz</v>
      </c>
      <c r="C65" s="167">
        <v>13400400</v>
      </c>
      <c r="D65" s="263"/>
      <c r="E65" s="172">
        <f>'1.sz.mell.'!E66</f>
        <v>0</v>
      </c>
    </row>
    <row r="66" spans="1:5" s="176" customFormat="1" ht="13.5" thickBot="1">
      <c r="A66" s="623" t="str">
        <f>'1.sz.mell.'!A67</f>
        <v>58</v>
      </c>
      <c r="B66" s="232" t="str">
        <f>'1.sz.mell.'!B67</f>
        <v>  57-ből EU-s támogatás (közvetlen)</v>
      </c>
      <c r="C66" s="167"/>
      <c r="D66" s="263"/>
      <c r="E66" s="172">
        <f>'1.sz.mell.'!E67</f>
        <v>0</v>
      </c>
    </row>
    <row r="67" spans="1:5" s="176" customFormat="1" ht="13.5" thickBot="1">
      <c r="A67" s="621">
        <f>'1.sz.mell.'!A68</f>
        <v>59</v>
      </c>
      <c r="B67" s="349" t="str">
        <f>'1.sz.mell.'!B68</f>
        <v>KÖLTSÉGVETÉSI BEVÉTELEK ÖSSZESEN: (1+16+23+31+43+49+54)</v>
      </c>
      <c r="C67" s="169">
        <v>1330381885</v>
      </c>
      <c r="D67" s="267">
        <v>1334982598</v>
      </c>
      <c r="E67" s="124">
        <f>+E9+E24+E31+E39+E51+E57+E62</f>
        <v>1330142553</v>
      </c>
    </row>
    <row r="68" spans="1:5" s="176" customFormat="1" ht="13.5" thickBot="1">
      <c r="A68" s="188">
        <f>'1.sz.mell.'!A69</f>
        <v>60</v>
      </c>
      <c r="B68" s="352" t="str">
        <f>'1.sz.mell.'!B69</f>
        <v>Hitel-, kölcsönfelvétel államháztartáson kívülről  (61+…+63)</v>
      </c>
      <c r="C68" s="163">
        <f>SUM(C69:C71)</f>
        <v>0</v>
      </c>
      <c r="D68" s="266">
        <v>0</v>
      </c>
      <c r="E68" s="123">
        <f>SUM(E69:E71)</f>
        <v>0</v>
      </c>
    </row>
    <row r="69" spans="1:5" s="176" customFormat="1" ht="12.75">
      <c r="A69" s="623" t="str">
        <f>'1.sz.mell.'!A70</f>
        <v>61</v>
      </c>
      <c r="B69" s="350" t="str">
        <f>'1.sz.mell.'!B70</f>
        <v>Hosszú lejáratú  hitelek, kölcsönök felvétele</v>
      </c>
      <c r="C69" s="167"/>
      <c r="D69" s="263"/>
      <c r="E69" s="172">
        <f>'1.sz.mell.'!E70</f>
        <v>0</v>
      </c>
    </row>
    <row r="70" spans="1:5" s="176" customFormat="1" ht="12.75">
      <c r="A70" s="623" t="str">
        <f>'1.sz.mell.'!A71</f>
        <v>62</v>
      </c>
      <c r="B70" s="351" t="str">
        <f>'1.sz.mell.'!B71</f>
        <v>Likviditási célú  hitelek, kölcsönök felvétele pénzügyi vállalkozástól</v>
      </c>
      <c r="C70" s="167"/>
      <c r="D70" s="263"/>
      <c r="E70" s="172">
        <f>'1.sz.mell.'!E71</f>
        <v>0</v>
      </c>
    </row>
    <row r="71" spans="1:5" s="176" customFormat="1" ht="13.5" thickBot="1">
      <c r="A71" s="623" t="str">
        <f>'1.sz.mell.'!A72</f>
        <v>63</v>
      </c>
      <c r="B71" s="232" t="str">
        <f>'1.sz.mell.'!B72</f>
        <v>Rövid lejáratú  hitelek, kölcsönök felvétele pénzügyi vállalkozástól</v>
      </c>
      <c r="C71" s="167"/>
      <c r="D71" s="263"/>
      <c r="E71" s="172">
        <f>'1.sz.mell.'!E72</f>
        <v>0</v>
      </c>
    </row>
    <row r="72" spans="1:5" s="176" customFormat="1" ht="13.5" thickBot="1">
      <c r="A72" s="188">
        <f>'1.sz.mell.'!A73</f>
        <v>64</v>
      </c>
      <c r="B72" s="352" t="str">
        <f>'1.sz.mell.'!B73</f>
        <v>Belföldi értékpapírok bevételei (65 +…+ 68)</v>
      </c>
      <c r="C72" s="163">
        <f>SUM(C73:C76)</f>
        <v>0</v>
      </c>
      <c r="D72" s="266">
        <v>0</v>
      </c>
      <c r="E72" s="123">
        <f>SUM(E73:E76)</f>
        <v>0</v>
      </c>
    </row>
    <row r="73" spans="1:5" s="176" customFormat="1" ht="12.75">
      <c r="A73" s="623" t="str">
        <f>'1.sz.mell.'!A74</f>
        <v>65</v>
      </c>
      <c r="B73" s="353" t="str">
        <f>'1.sz.mell.'!B74</f>
        <v>Forgatási célú belföldi értékpapírok beváltása,  értékesítése</v>
      </c>
      <c r="C73" s="167"/>
      <c r="D73" s="263"/>
      <c r="E73" s="172">
        <f>'1.sz.mell.'!E74</f>
        <v>0</v>
      </c>
    </row>
    <row r="74" spans="1:5" s="176" customFormat="1" ht="12.75">
      <c r="A74" s="623" t="str">
        <f>'1.sz.mell.'!A75</f>
        <v>66</v>
      </c>
      <c r="B74" s="353" t="str">
        <f>'1.sz.mell.'!B75</f>
        <v>Éven belüli lejáratú belföldi értékpapírok kibocsátása</v>
      </c>
      <c r="C74" s="167"/>
      <c r="D74" s="263"/>
      <c r="E74" s="172">
        <f>'1.sz.mell.'!E75</f>
        <v>0</v>
      </c>
    </row>
    <row r="75" spans="1:5" s="176" customFormat="1" ht="12" customHeight="1">
      <c r="A75" s="623" t="str">
        <f>'1.sz.mell.'!A76</f>
        <v>67</v>
      </c>
      <c r="B75" s="353" t="str">
        <f>'1.sz.mell.'!B76</f>
        <v>Befektetési célú belföldi értékpapírok beváltása,  értékesítése</v>
      </c>
      <c r="C75" s="167"/>
      <c r="D75" s="263"/>
      <c r="E75" s="172">
        <f>'1.sz.mell.'!E76</f>
        <v>0</v>
      </c>
    </row>
    <row r="76" spans="1:5" s="176" customFormat="1" ht="12" customHeight="1" thickBot="1">
      <c r="A76" s="623" t="str">
        <f>'1.sz.mell.'!A77</f>
        <v>68</v>
      </c>
      <c r="B76" s="354" t="str">
        <f>'1.sz.mell.'!B77</f>
        <v>Éven túli lejáratú belföldi értékpapírok kibocsátása</v>
      </c>
      <c r="C76" s="167"/>
      <c r="D76" s="263"/>
      <c r="E76" s="172">
        <f>'1.sz.mell.'!E77</f>
        <v>0</v>
      </c>
    </row>
    <row r="77" spans="1:5" s="176" customFormat="1" ht="12" customHeight="1" thickBot="1">
      <c r="A77" s="188">
        <f>'1.sz.mell.'!A78</f>
        <v>69</v>
      </c>
      <c r="B77" s="352" t="str">
        <f>'1.sz.mell.'!B78</f>
        <v>Maradvány igénybevétele (70 + 71)</v>
      </c>
      <c r="C77" s="163">
        <f>SUM(C78:C79)</f>
        <v>277348765</v>
      </c>
      <c r="D77" s="266">
        <v>340132962</v>
      </c>
      <c r="E77" s="123">
        <f>SUM(E78:E79)</f>
        <v>340132962</v>
      </c>
    </row>
    <row r="78" spans="1:5" s="176" customFormat="1" ht="12" customHeight="1">
      <c r="A78" s="623" t="str">
        <f>'1.sz.mell.'!A79</f>
        <v>70</v>
      </c>
      <c r="B78" s="350" t="str">
        <f>'1.sz.mell.'!B79</f>
        <v>Előző év költségvetési maradványának igénybevétele</v>
      </c>
      <c r="C78" s="167">
        <v>277348765</v>
      </c>
      <c r="D78" s="263">
        <v>340132962</v>
      </c>
      <c r="E78" s="288">
        <v>340132962</v>
      </c>
    </row>
    <row r="79" spans="1:5" s="176" customFormat="1" ht="12" customHeight="1" thickBot="1">
      <c r="A79" s="623" t="str">
        <f>'1.sz.mell.'!A80</f>
        <v>71</v>
      </c>
      <c r="B79" s="232" t="str">
        <f>'1.sz.mell.'!B80</f>
        <v>Előző év vállalkozási maradványának igénybevétele</v>
      </c>
      <c r="C79" s="167"/>
      <c r="D79" s="263"/>
      <c r="E79" s="172">
        <f>'1.sz.mell.'!E80</f>
        <v>0</v>
      </c>
    </row>
    <row r="80" spans="1:5" s="176" customFormat="1" ht="12" customHeight="1" thickBot="1">
      <c r="A80" s="188">
        <f>'1.sz.mell.'!A81</f>
        <v>72</v>
      </c>
      <c r="B80" s="352" t="str">
        <f>'1.sz.mell.'!B81</f>
        <v>Belföldi finanszírozás bevételei (73 + … + 75)</v>
      </c>
      <c r="C80" s="163">
        <v>23144854</v>
      </c>
      <c r="D80" s="266">
        <v>26986044</v>
      </c>
      <c r="E80" s="123">
        <f>SUM(E81:E83)</f>
        <v>26986044</v>
      </c>
    </row>
    <row r="81" spans="1:5" s="176" customFormat="1" ht="12" customHeight="1">
      <c r="A81" s="623" t="str">
        <f>'1.sz.mell.'!A82</f>
        <v>73</v>
      </c>
      <c r="B81" s="350" t="str">
        <f>'1.sz.mell.'!B82</f>
        <v>Államháztartáson belüli megelőlegezések</v>
      </c>
      <c r="C81" s="167">
        <v>23144854</v>
      </c>
      <c r="D81" s="263">
        <v>26986044</v>
      </c>
      <c r="E81" s="172">
        <v>26986044</v>
      </c>
    </row>
    <row r="82" spans="1:5" s="176" customFormat="1" ht="12" customHeight="1">
      <c r="A82" s="623" t="str">
        <f>'1.sz.mell.'!A83</f>
        <v>74</v>
      </c>
      <c r="B82" s="351" t="str">
        <f>'1.sz.mell.'!B83</f>
        <v>Államháztartáson belüli megelőlegezések törlesztése</v>
      </c>
      <c r="C82" s="167"/>
      <c r="D82" s="263"/>
      <c r="E82" s="172">
        <f>'1.sz.mell.'!E83</f>
        <v>0</v>
      </c>
    </row>
    <row r="83" spans="1:5" s="176" customFormat="1" ht="12" customHeight="1" thickBot="1">
      <c r="A83" s="623" t="str">
        <f>'1.sz.mell.'!A84</f>
        <v>75</v>
      </c>
      <c r="B83" s="355" t="str">
        <f>'1.sz.mell.'!B84</f>
        <v>Lekötött betétek megszüntetése</v>
      </c>
      <c r="C83" s="167"/>
      <c r="D83" s="263"/>
      <c r="E83" s="172">
        <f>'1.sz.mell.'!E84</f>
        <v>0</v>
      </c>
    </row>
    <row r="84" spans="1:5" s="176" customFormat="1" ht="12" customHeight="1" thickBot="1">
      <c r="A84" s="188" t="str">
        <f>'1.sz.mell.'!A85</f>
        <v>76</v>
      </c>
      <c r="B84" s="352" t="str">
        <f>'1.sz.mell.'!B85</f>
        <v>Külföldi finanszírozás bevételei (77+…+80)</v>
      </c>
      <c r="C84" s="163">
        <v>0</v>
      </c>
      <c r="D84" s="266">
        <f>SUM(D85:D88)</f>
        <v>0</v>
      </c>
      <c r="E84" s="123">
        <f>SUM(E85:E88)</f>
        <v>0</v>
      </c>
    </row>
    <row r="85" spans="1:5" s="176" customFormat="1" ht="12" customHeight="1">
      <c r="A85" s="189" t="str">
        <f>'1.sz.mell.'!A86</f>
        <v>77</v>
      </c>
      <c r="B85" s="350" t="str">
        <f>'1.sz.mell.'!B86</f>
        <v>Forgatási célú külföldi értékpapírok beváltása,  értékesítése</v>
      </c>
      <c r="C85" s="167"/>
      <c r="D85" s="263"/>
      <c r="E85" s="172">
        <f>'1.sz.mell.'!E86</f>
        <v>0</v>
      </c>
    </row>
    <row r="86" spans="1:5" s="176" customFormat="1" ht="12" customHeight="1">
      <c r="A86" s="190" t="str">
        <f>'1.sz.mell.'!A87</f>
        <v>78</v>
      </c>
      <c r="B86" s="351" t="str">
        <f>'1.sz.mell.'!B87</f>
        <v>Befektetési célú külföldi értékpapírok beváltása,  értékesítése</v>
      </c>
      <c r="C86" s="167"/>
      <c r="D86" s="263"/>
      <c r="E86" s="172">
        <f>'1.sz.mell.'!E87</f>
        <v>0</v>
      </c>
    </row>
    <row r="87" spans="1:5" s="176" customFormat="1" ht="12" customHeight="1">
      <c r="A87" s="190" t="str">
        <f>'1.sz.mell.'!A88</f>
        <v>79</v>
      </c>
      <c r="B87" s="351" t="str">
        <f>'1.sz.mell.'!B88</f>
        <v>Külföldi értékpapírok kibocsátása</v>
      </c>
      <c r="C87" s="167"/>
      <c r="D87" s="263"/>
      <c r="E87" s="172">
        <f>'1.sz.mell.'!E88</f>
        <v>0</v>
      </c>
    </row>
    <row r="88" spans="1:5" s="176" customFormat="1" ht="12" customHeight="1" thickBot="1">
      <c r="A88" s="191" t="str">
        <f>'1.sz.mell.'!A89</f>
        <v>80</v>
      </c>
      <c r="B88" s="232" t="str">
        <f>'1.sz.mell.'!B89</f>
        <v>Külföldi hitelek, kölcsönök felvétele</v>
      </c>
      <c r="C88" s="780"/>
      <c r="D88" s="263"/>
      <c r="E88" s="594">
        <f>'1.sz.mell.'!E89</f>
        <v>0</v>
      </c>
    </row>
    <row r="89" spans="1:5" s="176" customFormat="1" ht="12" customHeight="1" thickBot="1">
      <c r="A89" s="188" t="str">
        <f>'1.sz.mell.'!A90</f>
        <v>81</v>
      </c>
      <c r="B89" s="352" t="str">
        <f>'1.sz.mell.'!B90</f>
        <v>Váltóbevételek</v>
      </c>
      <c r="C89" s="163"/>
      <c r="D89" s="508"/>
      <c r="E89" s="509">
        <f>'1.sz.mell.'!E90</f>
        <v>0</v>
      </c>
    </row>
    <row r="90" spans="1:5" s="176" customFormat="1" ht="13.5" customHeight="1" thickBot="1">
      <c r="A90" s="188" t="str">
        <f>'1.sz.mell.'!A91</f>
        <v>82</v>
      </c>
      <c r="B90" s="356" t="str">
        <f>'1.sz.mell.'!B91</f>
        <v>Adóssághoz nem kapcsolódó származékos ügyletek bevételei</v>
      </c>
      <c r="C90" s="169"/>
      <c r="D90" s="508"/>
      <c r="E90" s="197"/>
    </row>
    <row r="91" spans="1:5" s="176" customFormat="1" ht="12" customHeight="1" thickBot="1">
      <c r="A91" s="192" t="str">
        <f>'1.sz.mell.'!A92</f>
        <v>83</v>
      </c>
      <c r="B91" s="357" t="str">
        <f>'1.sz.mell.'!B92</f>
        <v>FINANSZÍROZÁSI BEVÉTELEK ÖSSZESEN: (60 + 64+69+72+76+81+82)</v>
      </c>
      <c r="C91" s="169">
        <f>+C68+C72+C77+C80+C84+C89+C90</f>
        <v>300493619</v>
      </c>
      <c r="D91" s="169">
        <f>+D68+D72+D77+D80+D84+D89+D90</f>
        <v>367119006</v>
      </c>
      <c r="E91" s="124">
        <f>+E68+E72+E77+E80+E84+E89+E90</f>
        <v>367119006</v>
      </c>
    </row>
    <row r="92" spans="1:5" s="176" customFormat="1" ht="12" customHeight="1" thickBot="1">
      <c r="A92" s="192" t="str">
        <f>'1.sz.mell.'!A93</f>
        <v>84</v>
      </c>
      <c r="B92" s="357" t="str">
        <f>'1.sz.mell.'!B93</f>
        <v>KÖLTSÉGVETÉSI ÉS FINANSZÍROZÁSI BEVÉTELEK ÖSSZESEN: (59+83)</v>
      </c>
      <c r="C92" s="169">
        <f>+C67+C91</f>
        <v>1630875504</v>
      </c>
      <c r="D92" s="169">
        <f>+D67+D91</f>
        <v>1702101604</v>
      </c>
      <c r="E92" s="124">
        <f>+E67+E91</f>
        <v>1697261559</v>
      </c>
    </row>
    <row r="93" spans="1:5" ht="16.5" customHeight="1">
      <c r="A93" s="971" t="s">
        <v>38</v>
      </c>
      <c r="B93" s="971"/>
      <c r="C93" s="971"/>
      <c r="D93" s="971"/>
      <c r="E93" s="971"/>
    </row>
    <row r="94" spans="1:5" s="182" customFormat="1" ht="16.5" customHeight="1" thickBot="1">
      <c r="A94" s="358"/>
      <c r="B94" s="358"/>
      <c r="C94" s="358"/>
      <c r="D94" s="261"/>
      <c r="E94" s="261" t="str">
        <f>E5</f>
        <v> Forintban!</v>
      </c>
    </row>
    <row r="95" spans="1:5" s="182" customFormat="1" ht="16.5" customHeight="1">
      <c r="A95" s="1056" t="s">
        <v>53</v>
      </c>
      <c r="B95" s="969" t="s">
        <v>264</v>
      </c>
      <c r="C95" s="966" t="str">
        <f>+C6</f>
        <v>2021. évi tény</v>
      </c>
      <c r="D95" s="1059" t="str">
        <f>+D6</f>
        <v>2022. évi</v>
      </c>
      <c r="E95" s="1060"/>
    </row>
    <row r="96" spans="1:5" ht="37.5" customHeight="1" thickBot="1">
      <c r="A96" s="1057"/>
      <c r="B96" s="1058"/>
      <c r="C96" s="967"/>
      <c r="D96" s="290" t="s">
        <v>277</v>
      </c>
      <c r="E96" s="359" t="s">
        <v>270</v>
      </c>
    </row>
    <row r="97" spans="1:5" s="175" customFormat="1" ht="12" customHeight="1" thickBot="1">
      <c r="A97" s="25" t="s">
        <v>236</v>
      </c>
      <c r="B97" s="26" t="s">
        <v>237</v>
      </c>
      <c r="C97" s="26" t="s">
        <v>238</v>
      </c>
      <c r="D97" s="26" t="s">
        <v>239</v>
      </c>
      <c r="E97" s="198" t="s">
        <v>241</v>
      </c>
    </row>
    <row r="98" spans="1:5" ht="12" customHeight="1" thickBot="1">
      <c r="A98" s="627">
        <f>'1.sz.mell.'!A100</f>
        <v>1</v>
      </c>
      <c r="B98" s="24" t="str">
        <f>'1.sz.mell.'!B100</f>
        <v>   Működési költségvetés kiadásai (2+…+6)</v>
      </c>
      <c r="C98" s="163">
        <v>1112621699</v>
      </c>
      <c r="D98" s="782">
        <v>1416351492</v>
      </c>
      <c r="E98" s="218">
        <f>+E99+E100+E101+E102+E103</f>
        <v>1187322571</v>
      </c>
    </row>
    <row r="99" spans="1:5" ht="12" customHeight="1">
      <c r="A99" s="193" t="str">
        <f>'1.sz.mell.'!A101</f>
        <v>2</v>
      </c>
      <c r="B99" s="360" t="str">
        <f>'1.sz.mell.'!B101</f>
        <v>Személyi  juttatások</v>
      </c>
      <c r="C99" s="779">
        <v>190942105</v>
      </c>
      <c r="D99" s="781">
        <v>209329392</v>
      </c>
      <c r="E99" s="595">
        <v>208009603</v>
      </c>
    </row>
    <row r="100" spans="1:5" ht="12" customHeight="1">
      <c r="A100" s="186" t="str">
        <f>'1.sz.mell.'!A102</f>
        <v>3</v>
      </c>
      <c r="B100" s="361" t="str">
        <f>'1.sz.mell.'!B102</f>
        <v>Munkaadókat terhelő járulékok és szociális hozzájárulási adó</v>
      </c>
      <c r="C100" s="264">
        <v>28690320</v>
      </c>
      <c r="D100" s="264">
        <v>29447532</v>
      </c>
      <c r="E100" s="285">
        <v>28723043</v>
      </c>
    </row>
    <row r="101" spans="1:5" ht="12" customHeight="1">
      <c r="A101" s="186" t="str">
        <f>'1.sz.mell.'!A103</f>
        <v>4</v>
      </c>
      <c r="B101" s="361" t="str">
        <f>'1.sz.mell.'!B103</f>
        <v>Dologi  kiadások</v>
      </c>
      <c r="C101" s="265">
        <v>196334930</v>
      </c>
      <c r="D101" s="264">
        <v>193701151</v>
      </c>
      <c r="E101" s="285">
        <v>165006023</v>
      </c>
    </row>
    <row r="102" spans="1:5" ht="12" customHeight="1">
      <c r="A102" s="186" t="str">
        <f>'1.sz.mell.'!A104</f>
        <v>5</v>
      </c>
      <c r="B102" s="362" t="str">
        <f>'1.sz.mell.'!B104</f>
        <v>Ellátottak pénzbeli juttatásai</v>
      </c>
      <c r="C102" s="265">
        <v>13848944</v>
      </c>
      <c r="D102" s="264">
        <v>12430000</v>
      </c>
      <c r="E102" s="285">
        <v>12399243</v>
      </c>
    </row>
    <row r="103" spans="1:5" ht="12" customHeight="1">
      <c r="A103" s="186" t="str">
        <f>'1.sz.mell.'!A105</f>
        <v>6</v>
      </c>
      <c r="B103" s="363" t="str">
        <f>'1.sz.mell.'!B105</f>
        <v>Egyéb működési célú kiadások</v>
      </c>
      <c r="C103" s="265">
        <v>682805400</v>
      </c>
      <c r="D103" s="264">
        <v>971443417</v>
      </c>
      <c r="E103" s="285">
        <f>E104+E105+E110+E115</f>
        <v>773184659</v>
      </c>
    </row>
    <row r="104" spans="1:5" ht="12" customHeight="1">
      <c r="A104" s="186" t="str">
        <f>'1.sz.mell.'!A106</f>
        <v>7</v>
      </c>
      <c r="B104" s="528" t="str">
        <f>'1.sz.mell.'!B106</f>
        <v>   - a 6-ból:       - Előző évi elszámolásból származó befizetések</v>
      </c>
      <c r="C104" s="265">
        <v>120349</v>
      </c>
      <c r="D104" s="264">
        <v>16425</v>
      </c>
      <c r="E104" s="285">
        <v>16425</v>
      </c>
    </row>
    <row r="105" spans="1:5" ht="12" customHeight="1">
      <c r="A105" s="186" t="str">
        <f>'1.sz.mell.'!A107</f>
        <v>8</v>
      </c>
      <c r="B105" s="530" t="str">
        <f>'1.sz.mell.'!B107</f>
        <v>   - Törvényi előíráson alapuló befizetések</v>
      </c>
      <c r="C105" s="265">
        <v>27168578</v>
      </c>
      <c r="D105" s="264">
        <v>46210600</v>
      </c>
      <c r="E105" s="285">
        <v>46210600</v>
      </c>
    </row>
    <row r="106" spans="1:5" ht="12" customHeight="1">
      <c r="A106" s="186" t="str">
        <f>'1.sz.mell.'!A108</f>
        <v>9</v>
      </c>
      <c r="B106" s="530" t="str">
        <f>'1.sz.mell.'!B108</f>
        <v>   - Egyéb elvonások, befizetések</v>
      </c>
      <c r="C106" s="265"/>
      <c r="D106" s="264"/>
      <c r="E106" s="285">
        <f>'1.sz.mell.'!E108</f>
        <v>0</v>
      </c>
    </row>
    <row r="107" spans="1:5" ht="12" customHeight="1">
      <c r="A107" s="186" t="str">
        <f>'1.sz.mell.'!A109</f>
        <v>10</v>
      </c>
      <c r="B107" s="531" t="str">
        <f>'1.sz.mell.'!B109</f>
        <v>   - Garancia- és kezességvállalásból kifizetés ÁH-n belülre</v>
      </c>
      <c r="C107" s="265"/>
      <c r="D107" s="264"/>
      <c r="E107" s="285">
        <f>'1.sz.mell.'!E109</f>
        <v>0</v>
      </c>
    </row>
    <row r="108" spans="1:5" ht="12" customHeight="1">
      <c r="A108" s="186" t="str">
        <f>'1.sz.mell.'!A110</f>
        <v>11</v>
      </c>
      <c r="B108" s="532" t="str">
        <f>'1.sz.mell.'!B110</f>
        <v>   -Visszatérítendő támogatások, kölcsönök nyújtása ÁH-n belülre</v>
      </c>
      <c r="C108" s="265"/>
      <c r="D108" s="264"/>
      <c r="E108" s="285">
        <f>'1.sz.mell.'!E110</f>
        <v>0</v>
      </c>
    </row>
    <row r="109" spans="1:5" ht="12" customHeight="1">
      <c r="A109" s="186" t="str">
        <f>'1.sz.mell.'!A111</f>
        <v>12</v>
      </c>
      <c r="B109" s="532" t="str">
        <f>'1.sz.mell.'!B111</f>
        <v>   - Visszatérítendő támogatások, kölcsönök törlesztése ÁH-n belülre</v>
      </c>
      <c r="C109" s="265"/>
      <c r="D109" s="264"/>
      <c r="E109" s="285">
        <f>'1.sz.mell.'!E111</f>
        <v>0</v>
      </c>
    </row>
    <row r="110" spans="1:5" ht="12" customHeight="1">
      <c r="A110" s="186" t="str">
        <f>'1.sz.mell.'!A112</f>
        <v>13</v>
      </c>
      <c r="B110" s="531" t="str">
        <f>'1.sz.mell.'!B112</f>
        <v>   - Egyéb működési célú támogatások ÁH-n belülre</v>
      </c>
      <c r="C110" s="265">
        <v>467616305</v>
      </c>
      <c r="D110" s="264">
        <v>504492680</v>
      </c>
      <c r="E110" s="285">
        <v>504192304</v>
      </c>
    </row>
    <row r="111" spans="1:5" ht="12" customHeight="1">
      <c r="A111" s="194" t="str">
        <f>'1.sz.mell.'!A113</f>
        <v>14</v>
      </c>
      <c r="B111" s="531" t="str">
        <f>'1.sz.mell.'!B113</f>
        <v>   - Garancia és kezességvállalásból kifizetés ÁH-n kívülre</v>
      </c>
      <c r="C111" s="265"/>
      <c r="D111" s="264">
        <v>0</v>
      </c>
      <c r="E111" s="285">
        <f>'1.sz.mell.'!E113</f>
        <v>0</v>
      </c>
    </row>
    <row r="112" spans="1:5" ht="12" customHeight="1">
      <c r="A112" s="186" t="str">
        <f>'1.sz.mell.'!A114</f>
        <v>15</v>
      </c>
      <c r="B112" s="532" t="str">
        <f>'1.sz.mell.'!B114</f>
        <v>   - Visszatérítendő támogatások, kölcsönök nyújtása ÁH-n kívülre</v>
      </c>
      <c r="C112" s="265">
        <v>1323404</v>
      </c>
      <c r="D112" s="264">
        <v>0</v>
      </c>
      <c r="E112" s="285">
        <f>'1.sz.mell.'!E114</f>
        <v>0</v>
      </c>
    </row>
    <row r="113" spans="1:5" ht="12" customHeight="1">
      <c r="A113" s="187" t="str">
        <f>'1.sz.mell.'!A115</f>
        <v>16</v>
      </c>
      <c r="B113" s="530" t="str">
        <f>'1.sz.mell.'!B115</f>
        <v>   - Árkiegészítések, ártámogatások</v>
      </c>
      <c r="C113" s="265"/>
      <c r="D113" s="264">
        <v>0</v>
      </c>
      <c r="E113" s="285">
        <f>'1.sz.mell.'!E115</f>
        <v>0</v>
      </c>
    </row>
    <row r="114" spans="1:5" ht="12" customHeight="1">
      <c r="A114" s="186" t="str">
        <f>'1.sz.mell.'!A116</f>
        <v>17</v>
      </c>
      <c r="B114" s="530" t="str">
        <f>'1.sz.mell.'!B116</f>
        <v>   - Kamattámogatások</v>
      </c>
      <c r="C114" s="265"/>
      <c r="D114" s="264">
        <v>0</v>
      </c>
      <c r="E114" s="285">
        <f>'1.sz.mell.'!E116</f>
        <v>0</v>
      </c>
    </row>
    <row r="115" spans="1:5" ht="12" customHeight="1">
      <c r="A115" s="186" t="str">
        <f>'1.sz.mell.'!A117</f>
        <v>18</v>
      </c>
      <c r="B115" s="530" t="str">
        <f>'1.sz.mell.'!B117</f>
        <v>   - Egyéb működési célú támogatások államháztartáson kívülre</v>
      </c>
      <c r="C115" s="265">
        <v>186576764</v>
      </c>
      <c r="D115" s="264">
        <v>223666180</v>
      </c>
      <c r="E115" s="285">
        <v>222765330</v>
      </c>
    </row>
    <row r="116" spans="1:5" ht="12" customHeight="1">
      <c r="A116" s="186" t="str">
        <f>'1.sz.mell.'!A118</f>
        <v>19</v>
      </c>
      <c r="B116" s="529" t="str">
        <f>'1.sz.mell.'!B118</f>
        <v>   - Tartalékok</v>
      </c>
      <c r="C116" s="265"/>
      <c r="D116" s="264">
        <v>197057532</v>
      </c>
      <c r="E116" s="285">
        <f>'1.sz.mell.'!E118</f>
        <v>0</v>
      </c>
    </row>
    <row r="117" spans="1:5" ht="12" customHeight="1">
      <c r="A117" s="186" t="str">
        <f>'1.sz.mell.'!A119</f>
        <v>20</v>
      </c>
      <c r="B117" s="528" t="str">
        <f>'1.sz.mell.'!B119</f>
        <v>         - a 19-ből:             - Általános tartalék</v>
      </c>
      <c r="C117" s="265"/>
      <c r="D117" s="264">
        <v>100774766</v>
      </c>
      <c r="E117" s="285">
        <f>'1.sz.mell.'!E119</f>
        <v>0</v>
      </c>
    </row>
    <row r="118" spans="1:5" ht="12" customHeight="1" thickBot="1">
      <c r="A118" s="185" t="str">
        <f>'1.sz.mell.'!A120</f>
        <v>21</v>
      </c>
      <c r="B118" s="533" t="str">
        <f>'1.sz.mell.'!B120</f>
        <v>                                       - Céltartalék</v>
      </c>
      <c r="C118" s="640"/>
      <c r="D118" s="264">
        <v>96282766</v>
      </c>
      <c r="E118" s="285">
        <f>'1.sz.mell.'!E120</f>
        <v>0</v>
      </c>
    </row>
    <row r="119" spans="1:5" ht="12" customHeight="1" thickBot="1">
      <c r="A119" s="25" t="str">
        <f>'1.sz.mell.'!A121</f>
        <v>22</v>
      </c>
      <c r="B119" s="23" t="str">
        <f>'1.sz.mell.'!B121</f>
        <v>   Felhalmozási költségvetés kiadásai (23+25+27)</v>
      </c>
      <c r="C119" s="266">
        <v>154223096</v>
      </c>
      <c r="D119" s="266">
        <v>261437805</v>
      </c>
      <c r="E119" s="123">
        <f>+E120+E122+E124</f>
        <v>252406841</v>
      </c>
    </row>
    <row r="120" spans="1:5" ht="12" customHeight="1">
      <c r="A120" s="185">
        <f>'1.sz.mell.'!A122</f>
        <v>23</v>
      </c>
      <c r="B120" s="361" t="str">
        <f>'1.sz.mell.'!B122</f>
        <v>Beruházások</v>
      </c>
      <c r="C120" s="263">
        <v>73815476</v>
      </c>
      <c r="D120" s="264">
        <v>174160371</v>
      </c>
      <c r="E120" s="285">
        <v>165150588</v>
      </c>
    </row>
    <row r="121" spans="1:5" ht="12" customHeight="1">
      <c r="A121" s="185" t="str">
        <f>'1.sz.mell.'!A123</f>
        <v>24</v>
      </c>
      <c r="B121" s="364" t="str">
        <f>'1.sz.mell.'!B123</f>
        <v>23-ból EU-s forrásból megvalósuló beruházás</v>
      </c>
      <c r="C121" s="263">
        <v>1873250</v>
      </c>
      <c r="D121" s="264">
        <v>129434326</v>
      </c>
      <c r="E121" s="285">
        <f>'1.sz.mell.'!E123</f>
        <v>129434326</v>
      </c>
    </row>
    <row r="122" spans="1:5" ht="15.75">
      <c r="A122" s="185" t="str">
        <f>'1.sz.mell.'!A124</f>
        <v>25</v>
      </c>
      <c r="B122" s="364" t="str">
        <f>'1.sz.mell.'!B124</f>
        <v>Felújítások</v>
      </c>
      <c r="C122" s="264">
        <v>71572702</v>
      </c>
      <c r="D122" s="264">
        <v>85643234</v>
      </c>
      <c r="E122" s="285">
        <v>85622053</v>
      </c>
    </row>
    <row r="123" spans="1:5" ht="12" customHeight="1">
      <c r="A123" s="185" t="str">
        <f>'1.sz.mell.'!A125</f>
        <v>26</v>
      </c>
      <c r="B123" s="364" t="str">
        <f>'1.sz.mell.'!B125</f>
        <v>25-ből EU-s forrásból megvalósuló felújítás</v>
      </c>
      <c r="C123" s="264"/>
      <c r="D123" s="264">
        <v>0</v>
      </c>
      <c r="E123" s="285">
        <f>'1.sz.mell.'!E125</f>
        <v>0</v>
      </c>
    </row>
    <row r="124" spans="1:5" ht="12" customHeight="1">
      <c r="A124" s="185" t="str">
        <f>'1.sz.mell.'!A126</f>
        <v>27</v>
      </c>
      <c r="B124" s="232" t="str">
        <f>'1.sz.mell.'!B126</f>
        <v>Egyéb felhalmozási célú kiadások</v>
      </c>
      <c r="C124" s="264">
        <v>8834918</v>
      </c>
      <c r="D124" s="264">
        <v>1634200</v>
      </c>
      <c r="E124" s="285">
        <v>1634200</v>
      </c>
    </row>
    <row r="125" spans="1:5" ht="15.75">
      <c r="A125" s="185" t="str">
        <f>'1.sz.mell.'!A127</f>
        <v>28</v>
      </c>
      <c r="B125" s="351" t="str">
        <f>'1.sz.mell.'!B127</f>
        <v>27-ből           - Garancia- és kezességvállalásból kifizetés ÁH-n belülre</v>
      </c>
      <c r="C125" s="264"/>
      <c r="D125" s="264">
        <v>0</v>
      </c>
      <c r="E125" s="285">
        <f>'1.sz.mell.'!E127</f>
        <v>0</v>
      </c>
    </row>
    <row r="126" spans="1:5" ht="15.75">
      <c r="A126" s="185" t="str">
        <f>'1.sz.mell.'!A128</f>
        <v>29</v>
      </c>
      <c r="B126" s="365" t="str">
        <f>'1.sz.mell.'!B128</f>
        <v>   - Visszatérítendő támogatások, kölcsönök nyújtása ÁH-n belülre</v>
      </c>
      <c r="C126" s="264"/>
      <c r="D126" s="264">
        <v>0</v>
      </c>
      <c r="E126" s="285">
        <f>'1.sz.mell.'!E128</f>
        <v>0</v>
      </c>
    </row>
    <row r="127" spans="1:5" ht="12" customHeight="1">
      <c r="A127" s="185" t="str">
        <f>'1.sz.mell.'!A129</f>
        <v>30</v>
      </c>
      <c r="B127" s="361" t="str">
        <f>'1.sz.mell.'!B129</f>
        <v>   - Visszatérítendő támogatások, kölcsönök törlesztése ÁH-n belülre</v>
      </c>
      <c r="C127" s="264"/>
      <c r="D127" s="264">
        <v>0</v>
      </c>
      <c r="E127" s="285">
        <f>'1.sz.mell.'!E129</f>
        <v>0</v>
      </c>
    </row>
    <row r="128" spans="1:5" ht="12" customHeight="1">
      <c r="A128" s="185" t="str">
        <f>'1.sz.mell.'!A130</f>
        <v>31</v>
      </c>
      <c r="B128" s="361" t="str">
        <f>'1.sz.mell.'!B130</f>
        <v>   - Egyéb felhalmozási célú támogatások ÁH-n belülre</v>
      </c>
      <c r="C128" s="264">
        <v>8334918</v>
      </c>
      <c r="D128" s="264">
        <v>1634200</v>
      </c>
      <c r="E128" s="285">
        <v>1634200</v>
      </c>
    </row>
    <row r="129" spans="1:5" ht="12" customHeight="1">
      <c r="A129" s="185" t="str">
        <f>'1.sz.mell.'!A131</f>
        <v>32</v>
      </c>
      <c r="B129" s="361" t="str">
        <f>'1.sz.mell.'!B131</f>
        <v>   - Garancia- és kezességvállalásból kifizetés ÁH-n kívülre</v>
      </c>
      <c r="C129" s="264"/>
      <c r="D129" s="264"/>
      <c r="E129" s="285">
        <f>'1.sz.mell.'!E131</f>
        <v>0</v>
      </c>
    </row>
    <row r="130" spans="1:5" s="366" customFormat="1" ht="12" customHeight="1">
      <c r="A130" s="185" t="str">
        <f>'1.sz.mell.'!A132</f>
        <v>33</v>
      </c>
      <c r="B130" s="361" t="str">
        <f>'1.sz.mell.'!B132</f>
        <v>   - Visszatérítendő támogatások, kölcsönök nyújtása ÁH-n kívülre</v>
      </c>
      <c r="C130" s="264"/>
      <c r="D130" s="264"/>
      <c r="E130" s="285">
        <f>'1.sz.mell.'!E132</f>
        <v>0</v>
      </c>
    </row>
    <row r="131" spans="1:5" ht="12" customHeight="1">
      <c r="A131" s="185" t="str">
        <f>'1.sz.mell.'!A133</f>
        <v>34</v>
      </c>
      <c r="B131" s="361" t="str">
        <f>'1.sz.mell.'!B133</f>
        <v>   - Lakástámogatás</v>
      </c>
      <c r="C131" s="264"/>
      <c r="D131" s="264"/>
      <c r="E131" s="285">
        <f>'1.sz.mell.'!E133</f>
        <v>0</v>
      </c>
    </row>
    <row r="132" spans="1:5" ht="12" customHeight="1" thickBot="1">
      <c r="A132" s="194">
        <f>'1.sz.mell.'!A134</f>
        <v>35</v>
      </c>
      <c r="B132" s="361" t="str">
        <f>'1.sz.mell.'!B134</f>
        <v>   - Egyéb felhalmozási célú támogatások államháztartáson kívülre</v>
      </c>
      <c r="C132" s="265">
        <v>500000</v>
      </c>
      <c r="D132" s="264"/>
      <c r="E132" s="285">
        <f>'1.sz.mell.'!E134</f>
        <v>0</v>
      </c>
    </row>
    <row r="133" spans="1:5" ht="12" customHeight="1" thickBot="1">
      <c r="A133" s="25">
        <f>'1.sz.mell.'!A135</f>
        <v>36</v>
      </c>
      <c r="B133" s="64" t="str">
        <f>'1.sz.mell.'!B135</f>
        <v>KÖLTSÉGVETÉSI KIADÁSOK ÖSSZESEN (1+22)</v>
      </c>
      <c r="C133" s="163">
        <f>+C98+C119</f>
        <v>1266844795</v>
      </c>
      <c r="D133" s="266">
        <v>1677789297</v>
      </c>
      <c r="E133" s="123">
        <f>+E98+E119</f>
        <v>1439729412</v>
      </c>
    </row>
    <row r="134" spans="1:5" ht="12" customHeight="1" thickBot="1">
      <c r="A134" s="25">
        <f>'1.sz.mell.'!A136</f>
        <v>37</v>
      </c>
      <c r="B134" s="64" t="str">
        <f>'1.sz.mell.'!B136</f>
        <v>Hitel-, kölcsöntörlesztés államháztartáson kívülre (38+ … + 40)</v>
      </c>
      <c r="C134" s="163">
        <f>+C135+C136+C137</f>
        <v>0</v>
      </c>
      <c r="D134" s="266">
        <v>0</v>
      </c>
      <c r="E134" s="123">
        <f>+E135+E136+E137</f>
        <v>0</v>
      </c>
    </row>
    <row r="135" spans="1:5" ht="12" customHeight="1">
      <c r="A135" s="185">
        <f>'1.sz.mell.'!A137</f>
        <v>38</v>
      </c>
      <c r="B135" s="365" t="str">
        <f>'1.sz.mell.'!B137</f>
        <v>Hosszú lejáratú hitelek, kölcsönök törlesztése pénzügyi vállalkozásnak</v>
      </c>
      <c r="C135" s="164"/>
      <c r="D135" s="264"/>
      <c r="E135" s="285">
        <f>'1.sz.mell.'!E137</f>
        <v>0</v>
      </c>
    </row>
    <row r="136" spans="1:5" ht="12" customHeight="1">
      <c r="A136" s="185" t="str">
        <f>'1.sz.mell.'!A138</f>
        <v>39</v>
      </c>
      <c r="B136" s="365" t="str">
        <f>'1.sz.mell.'!B138</f>
        <v>Likviditási célú hitelek, kölcsönök törlesztése pénzügyi vállalkozásnak</v>
      </c>
      <c r="C136" s="164"/>
      <c r="D136" s="264"/>
      <c r="E136" s="285">
        <f>'1.sz.mell.'!E138</f>
        <v>0</v>
      </c>
    </row>
    <row r="137" spans="1:5" ht="12" customHeight="1" thickBot="1">
      <c r="A137" s="194" t="str">
        <f>'1.sz.mell.'!A139</f>
        <v>40</v>
      </c>
      <c r="B137" s="367" t="str">
        <f>'1.sz.mell.'!B139</f>
        <v>Rövid lejáratú hitelek, kölcsönök törlesztése pénzügyi vállalkozásnak</v>
      </c>
      <c r="C137" s="164"/>
      <c r="D137" s="264"/>
      <c r="E137" s="285">
        <f>'1.sz.mell.'!E139</f>
        <v>0</v>
      </c>
    </row>
    <row r="138" spans="1:5" ht="12" customHeight="1" thickBot="1">
      <c r="A138" s="25">
        <f>'1.sz.mell.'!A140</f>
        <v>41</v>
      </c>
      <c r="B138" s="64" t="str">
        <f>'1.sz.mell.'!B140</f>
        <v>Belföldi értékpapírok kiadásai (42+ … + 47)</v>
      </c>
      <c r="C138" s="163">
        <f>+C139+C140+C141+C142+C143+C144</f>
        <v>0</v>
      </c>
      <c r="D138" s="266">
        <v>0</v>
      </c>
      <c r="E138" s="123">
        <f>+E139+E140+E141+E142+E143+E144</f>
        <v>0</v>
      </c>
    </row>
    <row r="139" spans="1:5" ht="12" customHeight="1">
      <c r="A139" s="185">
        <f>'1.sz.mell.'!A141</f>
        <v>42</v>
      </c>
      <c r="B139" s="365" t="str">
        <f>'1.sz.mell.'!B141</f>
        <v>Forgatási célú belföldi értékpapírok vásárlása</v>
      </c>
      <c r="C139" s="164"/>
      <c r="D139" s="264"/>
      <c r="E139" s="285">
        <f>'1.sz.mell.'!E141</f>
        <v>0</v>
      </c>
    </row>
    <row r="140" spans="1:5" ht="12" customHeight="1">
      <c r="A140" s="185">
        <f>'1.sz.mell.'!A142</f>
        <v>43</v>
      </c>
      <c r="B140" s="365" t="str">
        <f>'1.sz.mell.'!B142</f>
        <v>Befektetési célú belföldi értékpapírok vásárlása</v>
      </c>
      <c r="C140" s="164"/>
      <c r="D140" s="264"/>
      <c r="E140" s="285">
        <f>'1.sz.mell.'!E142</f>
        <v>0</v>
      </c>
    </row>
    <row r="141" spans="1:5" ht="12" customHeight="1">
      <c r="A141" s="185" t="str">
        <f>'1.sz.mell.'!A143</f>
        <v>44</v>
      </c>
      <c r="B141" s="365" t="str">
        <f>'1.sz.mell.'!B143</f>
        <v>Kincstárjegyek beváltása</v>
      </c>
      <c r="C141" s="164"/>
      <c r="D141" s="264"/>
      <c r="E141" s="285">
        <f>'1.sz.mell.'!E143</f>
        <v>0</v>
      </c>
    </row>
    <row r="142" spans="1:5" ht="12" customHeight="1">
      <c r="A142" s="186" t="str">
        <f>'1.sz.mell.'!A144</f>
        <v>45</v>
      </c>
      <c r="B142" s="361" t="str">
        <f>'1.sz.mell.'!B144</f>
        <v>Éven belüli lejáratú belföldi értékpapírok beváltása</v>
      </c>
      <c r="C142" s="164"/>
      <c r="D142" s="264"/>
      <c r="E142" s="285"/>
    </row>
    <row r="143" spans="1:5" ht="12" customHeight="1">
      <c r="A143" s="186" t="str">
        <f>'1.sz.mell.'!A145</f>
        <v>46</v>
      </c>
      <c r="B143" s="361" t="str">
        <f>'1.sz.mell.'!B145</f>
        <v>Belföldi kötvények beváltása</v>
      </c>
      <c r="C143" s="164"/>
      <c r="D143" s="264"/>
      <c r="E143" s="285"/>
    </row>
    <row r="144" spans="1:5" ht="12" customHeight="1" thickBot="1">
      <c r="A144" s="194">
        <f>'1.sz.mell.'!A146</f>
        <v>47</v>
      </c>
      <c r="B144" s="367" t="str">
        <f>'1.sz.mell.'!B146</f>
        <v>Éven túli lejáratú belföldi értékpapírok beváltása</v>
      </c>
      <c r="C144" s="164"/>
      <c r="D144" s="264"/>
      <c r="E144" s="285">
        <f>'1.sz.mell.'!E144</f>
        <v>0</v>
      </c>
    </row>
    <row r="145" spans="1:5" ht="12" customHeight="1" thickBot="1">
      <c r="A145" s="25">
        <f>'1.sz.mell.'!A147</f>
        <v>48</v>
      </c>
      <c r="B145" s="64" t="str">
        <f>'1.sz.mell.'!B147</f>
        <v>Belföldi finanszírozás kiadásai (49+ … + 52)</v>
      </c>
      <c r="C145" s="169">
        <f>+C146+C147+C148+C149</f>
        <v>23897747</v>
      </c>
      <c r="D145" s="267">
        <v>24312307</v>
      </c>
      <c r="E145" s="124">
        <f>+E146+E147+E148+E149</f>
        <v>24305728</v>
      </c>
    </row>
    <row r="146" spans="1:5" ht="12" customHeight="1">
      <c r="A146" s="185">
        <f>'1.sz.mell.'!A148</f>
        <v>49</v>
      </c>
      <c r="B146" s="365" t="str">
        <f>'1.sz.mell.'!B148</f>
        <v>Államháztartáson belüli megelőlegezések folyósítása</v>
      </c>
      <c r="C146" s="164"/>
      <c r="D146" s="264"/>
      <c r="E146" s="285">
        <f>'1.sz.mell.'!E148</f>
        <v>0</v>
      </c>
    </row>
    <row r="147" spans="1:5" ht="12" customHeight="1">
      <c r="A147" s="185" t="str">
        <f>'1.sz.mell.'!A149</f>
        <v>50</v>
      </c>
      <c r="B147" s="365" t="str">
        <f>'1.sz.mell.'!B149</f>
        <v>Államháztartáson belüli megelőlegezések visszafizetése</v>
      </c>
      <c r="C147" s="264">
        <v>22826384</v>
      </c>
      <c r="D147" s="264">
        <v>23158286</v>
      </c>
      <c r="E147" s="285">
        <v>23158286</v>
      </c>
    </row>
    <row r="148" spans="1:5" ht="12" customHeight="1">
      <c r="A148" s="185" t="str">
        <f>'1.sz.mell.'!A150</f>
        <v>51</v>
      </c>
      <c r="B148" s="365" t="str">
        <f>'1.sz.mell.'!B150</f>
        <v>Pénzeszközök lekötött betétként elhelyezése</v>
      </c>
      <c r="C148" s="264"/>
      <c r="D148" s="264">
        <v>0</v>
      </c>
      <c r="E148" s="285">
        <f>'1.sz.mell.'!E150</f>
        <v>0</v>
      </c>
    </row>
    <row r="149" spans="1:5" ht="12" customHeight="1" thickBot="1">
      <c r="A149" s="194">
        <f>'1.sz.mell.'!A151</f>
        <v>52</v>
      </c>
      <c r="B149" s="367" t="str">
        <f>'1.sz.mell.'!B151</f>
        <v>Pénzügyi lízing kiadásai</v>
      </c>
      <c r="C149" s="264">
        <v>1071363</v>
      </c>
      <c r="D149" s="264">
        <v>1154021</v>
      </c>
      <c r="E149" s="285">
        <v>1147442</v>
      </c>
    </row>
    <row r="150" spans="1:9" ht="15" customHeight="1" thickBot="1">
      <c r="A150" s="25">
        <f>'1.sz.mell.'!A152</f>
        <v>53</v>
      </c>
      <c r="B150" s="64" t="str">
        <f>'1.sz.mell.'!B152</f>
        <v>Külföldi finanszírozás kiadásai (54+ … + 58)</v>
      </c>
      <c r="C150" s="268">
        <v>0</v>
      </c>
      <c r="D150" s="268">
        <v>0</v>
      </c>
      <c r="E150" s="126">
        <f>+E151+E152+E153+E154+E155</f>
        <v>0</v>
      </c>
      <c r="F150" s="183"/>
      <c r="G150" s="184"/>
      <c r="H150" s="184"/>
      <c r="I150" s="184"/>
    </row>
    <row r="151" spans="1:5" s="176" customFormat="1" ht="12.75" customHeight="1">
      <c r="A151" s="185">
        <f>'1.sz.mell.'!A153</f>
        <v>54</v>
      </c>
      <c r="B151" s="365" t="str">
        <f>'1.sz.mell.'!B153</f>
        <v>Forgatási célú külföldi értékpapírok vásárlása</v>
      </c>
      <c r="C151" s="264"/>
      <c r="D151" s="264"/>
      <c r="E151" s="285">
        <f>'1.sz.mell.'!E153</f>
        <v>0</v>
      </c>
    </row>
    <row r="152" spans="1:5" ht="13.5" customHeight="1">
      <c r="A152" s="185">
        <f>'1.sz.mell.'!A154</f>
        <v>55</v>
      </c>
      <c r="B152" s="365" t="str">
        <f>'1.sz.mell.'!B154</f>
        <v>Befektetési célú külföldi értékpapírok vásárlása</v>
      </c>
      <c r="C152" s="264"/>
      <c r="D152" s="264"/>
      <c r="E152" s="285">
        <f>'1.sz.mell.'!E154</f>
        <v>0</v>
      </c>
    </row>
    <row r="153" spans="1:5" ht="13.5" customHeight="1">
      <c r="A153" s="185" t="str">
        <f>'1.sz.mell.'!A155</f>
        <v>56</v>
      </c>
      <c r="B153" s="365" t="str">
        <f>'1.sz.mell.'!B155</f>
        <v>Külföldi értékpapírok beváltása</v>
      </c>
      <c r="C153" s="773"/>
      <c r="D153" s="264"/>
      <c r="E153" s="285">
        <f>'1.sz.mell.'!E155</f>
        <v>0</v>
      </c>
    </row>
    <row r="154" spans="1:5" ht="13.5" customHeight="1">
      <c r="A154" s="185" t="str">
        <f>'1.sz.mell.'!A156</f>
        <v>57</v>
      </c>
      <c r="B154" s="603" t="str">
        <f>'1.sz.mell.'!B156</f>
        <v>Hitelek, kölcsönök törlesztése külföldi kormányoknak nemz. szervezeteknek</v>
      </c>
      <c r="C154" s="164"/>
      <c r="D154" s="264"/>
      <c r="E154" s="285">
        <f>'1.sz.mell.'!E156</f>
        <v>0</v>
      </c>
    </row>
    <row r="155" spans="1:5" ht="13.5" customHeight="1" thickBot="1">
      <c r="A155" s="194" t="str">
        <f>'1.sz.mell.'!A157</f>
        <v>58</v>
      </c>
      <c r="B155" s="603" t="str">
        <f>'1.sz.mell.'!B157</f>
        <v>Hitelek, kölcsönök törlesztése külföldi pénzintézeteknek</v>
      </c>
      <c r="C155" s="783"/>
      <c r="D155" s="265"/>
      <c r="E155" s="286">
        <f>'1.sz.mell.'!E157</f>
        <v>0</v>
      </c>
    </row>
    <row r="156" spans="1:5" ht="13.5" customHeight="1" thickBot="1">
      <c r="A156" s="527">
        <f>'1.sz.mell.'!A158</f>
        <v>59</v>
      </c>
      <c r="B156" s="604" t="str">
        <f>'1.sz.mell.'!B158</f>
        <v>Adóssághoz nem kapcsolódó származékos ügyletek</v>
      </c>
      <c r="C156" s="270">
        <v>0</v>
      </c>
      <c r="D156" s="774"/>
      <c r="E156" s="509">
        <f>'1.sz.mell.'!E158</f>
        <v>0</v>
      </c>
    </row>
    <row r="157" spans="1:5" ht="13.5" customHeight="1" thickBot="1">
      <c r="A157" s="527">
        <f>'1.sz.mell.'!A159</f>
        <v>60</v>
      </c>
      <c r="B157" s="604" t="str">
        <f>'1.sz.mell.'!B159</f>
        <v>Váltókiadások</v>
      </c>
      <c r="C157" s="270"/>
      <c r="D157" s="263"/>
      <c r="E157" s="172">
        <f>'1.sz.mell.'!E159</f>
        <v>0</v>
      </c>
    </row>
    <row r="158" spans="1:5" ht="12.75" customHeight="1" thickBot="1">
      <c r="A158" s="25">
        <f>'1.sz.mell.'!A160</f>
        <v>61</v>
      </c>
      <c r="B158" s="64" t="str">
        <f>'1.sz.mell.'!B160</f>
        <v>FINANSZÍROZÁSI KIADÁSOK ÖSSZESEN: (37+41+48+53+59+60)</v>
      </c>
      <c r="C158" s="230">
        <f>+C134+C138+C145+C150+C156+C157</f>
        <v>23897747</v>
      </c>
      <c r="D158" s="230">
        <f>+D134+D138+D145+D150+D156+D157</f>
        <v>24312307</v>
      </c>
      <c r="E158" s="224">
        <f>+E134+E138+E145+E150+E156+E157</f>
        <v>24305728</v>
      </c>
    </row>
    <row r="159" spans="1:5" ht="13.5" customHeight="1" thickBot="1">
      <c r="A159" s="196">
        <f>'1.sz.mell.'!A161</f>
        <v>62</v>
      </c>
      <c r="B159" s="368" t="str">
        <f>'1.sz.mell.'!B161</f>
        <v>KIADÁSOK ÖSSZESEN: (36.+61)</v>
      </c>
      <c r="C159" s="230">
        <f>+C133+C158</f>
        <v>1290742542</v>
      </c>
      <c r="D159" s="230">
        <f>+D133+D158</f>
        <v>1702101604</v>
      </c>
      <c r="E159" s="224">
        <f>+E133+E158</f>
        <v>1464035140</v>
      </c>
    </row>
    <row r="160" spans="3:4" ht="13.5" customHeight="1">
      <c r="C160" s="255"/>
      <c r="D160" s="255">
        <f>D92-D159</f>
        <v>0</v>
      </c>
    </row>
    <row r="161" ht="13.5" customHeight="1"/>
    <row r="162" ht="7.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</sheetData>
  <sheetProtection/>
  <mergeCells count="13">
    <mergeCell ref="B6:B7"/>
    <mergeCell ref="C6:C7"/>
    <mergeCell ref="D6:E6"/>
    <mergeCell ref="A93:E93"/>
    <mergeCell ref="A95:A96"/>
    <mergeCell ref="B95:B96"/>
    <mergeCell ref="C95:C96"/>
    <mergeCell ref="D95:E95"/>
    <mergeCell ref="A1:E1"/>
    <mergeCell ref="A2:E2"/>
    <mergeCell ref="A3:E3"/>
    <mergeCell ref="A4:E4"/>
    <mergeCell ref="A6:A7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67" r:id="rId1"/>
  <rowBreaks count="1" manualBreakCount="1">
    <brk id="92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</sheetPr>
  <dimension ref="A1:K23"/>
  <sheetViews>
    <sheetView workbookViewId="0" topLeftCell="A1">
      <selection activeCell="Q11" sqref="Q11"/>
    </sheetView>
  </sheetViews>
  <sheetFormatPr defaultColWidth="9.00390625" defaultRowHeight="12.75"/>
  <cols>
    <col min="1" max="1" width="6.875" style="28" customWidth="1"/>
    <col min="2" max="2" width="34.00390625" style="27" customWidth="1"/>
    <col min="3" max="3" width="17.00390625" style="27" customWidth="1"/>
    <col min="4" max="9" width="12.875" style="27" customWidth="1"/>
    <col min="10" max="10" width="13.875" style="27" customWidth="1"/>
    <col min="11" max="11" width="4.00390625" style="900" customWidth="1"/>
    <col min="12" max="16384" width="9.375" style="27" customWidth="1"/>
  </cols>
  <sheetData>
    <row r="1" spans="1:10" ht="12.75">
      <c r="A1" s="248"/>
      <c r="B1" s="245"/>
      <c r="C1" s="245"/>
      <c r="D1" s="245"/>
      <c r="E1" s="245"/>
      <c r="F1" s="245"/>
      <c r="G1" s="245"/>
      <c r="H1" s="245"/>
      <c r="I1" s="245"/>
      <c r="J1" s="245"/>
    </row>
    <row r="2" spans="1:11" ht="15.75">
      <c r="A2" s="984" t="s">
        <v>282</v>
      </c>
      <c r="B2" s="1071"/>
      <c r="C2" s="1071"/>
      <c r="D2" s="1071"/>
      <c r="E2" s="1071"/>
      <c r="F2" s="1071"/>
      <c r="G2" s="1071"/>
      <c r="H2" s="1071"/>
      <c r="I2" s="1071"/>
      <c r="J2" s="1071"/>
      <c r="K2" s="978" t="s">
        <v>1018</v>
      </c>
    </row>
    <row r="3" spans="1:11" ht="12.75">
      <c r="A3" s="248"/>
      <c r="B3" s="245"/>
      <c r="C3" s="245"/>
      <c r="D3" s="245"/>
      <c r="E3" s="245"/>
      <c r="F3" s="245"/>
      <c r="G3" s="245"/>
      <c r="H3" s="245"/>
      <c r="I3" s="245"/>
      <c r="J3" s="245"/>
      <c r="K3" s="978"/>
    </row>
    <row r="4" spans="1:11" ht="14.25" customHeight="1" thickBot="1">
      <c r="A4" s="248"/>
      <c r="B4" s="245"/>
      <c r="C4" s="245"/>
      <c r="D4" s="245"/>
      <c r="E4" s="245"/>
      <c r="F4" s="245"/>
      <c r="G4" s="245"/>
      <c r="H4" s="245"/>
      <c r="I4" s="245"/>
      <c r="J4" s="296" t="str">
        <f>'15.sz.mell.'!E5</f>
        <v> Forintban!</v>
      </c>
      <c r="K4" s="978"/>
    </row>
    <row r="5" spans="1:11" s="372" customFormat="1" ht="26.25" customHeight="1">
      <c r="A5" s="1072" t="s">
        <v>53</v>
      </c>
      <c r="B5" s="1074" t="s">
        <v>283</v>
      </c>
      <c r="C5" s="1074" t="s">
        <v>284</v>
      </c>
      <c r="D5" s="1074" t="s">
        <v>285</v>
      </c>
      <c r="E5" s="1074" t="s">
        <v>1084</v>
      </c>
      <c r="F5" s="369" t="s">
        <v>286</v>
      </c>
      <c r="G5" s="370"/>
      <c r="H5" s="370"/>
      <c r="I5" s="371"/>
      <c r="J5" s="1077" t="s">
        <v>287</v>
      </c>
      <c r="K5" s="978"/>
    </row>
    <row r="6" spans="1:11" s="373" customFormat="1" ht="32.25" customHeight="1" thickBot="1">
      <c r="A6" s="1073"/>
      <c r="B6" s="1075"/>
      <c r="C6" s="1075"/>
      <c r="D6" s="1076"/>
      <c r="E6" s="1076"/>
      <c r="F6" s="953" t="s">
        <v>1085</v>
      </c>
      <c r="G6" s="112" t="s">
        <v>1086</v>
      </c>
      <c r="H6" s="112" t="s">
        <v>1101</v>
      </c>
      <c r="I6" s="113" t="s">
        <v>1102</v>
      </c>
      <c r="J6" s="1078"/>
      <c r="K6" s="978"/>
    </row>
    <row r="7" spans="1:11" s="375" customFormat="1" ht="13.5" customHeight="1" thickBot="1">
      <c r="A7" s="114" t="s">
        <v>236</v>
      </c>
      <c r="B7" s="374" t="s">
        <v>288</v>
      </c>
      <c r="C7" s="115" t="s">
        <v>238</v>
      </c>
      <c r="D7" s="115" t="s">
        <v>240</v>
      </c>
      <c r="E7" s="115" t="s">
        <v>239</v>
      </c>
      <c r="F7" s="115" t="s">
        <v>241</v>
      </c>
      <c r="G7" s="115" t="s">
        <v>242</v>
      </c>
      <c r="H7" s="115" t="s">
        <v>243</v>
      </c>
      <c r="I7" s="115" t="s">
        <v>263</v>
      </c>
      <c r="J7" s="116" t="s">
        <v>289</v>
      </c>
      <c r="K7" s="978"/>
    </row>
    <row r="8" spans="1:11" ht="42">
      <c r="A8" s="376" t="s">
        <v>9</v>
      </c>
      <c r="B8" s="377" t="s">
        <v>0</v>
      </c>
      <c r="C8" s="378"/>
      <c r="D8" s="379">
        <f aca="true" t="shared" si="0" ref="D8:I8">SUM(D9:D10)</f>
        <v>0</v>
      </c>
      <c r="E8" s="379">
        <f t="shared" si="0"/>
        <v>0</v>
      </c>
      <c r="F8" s="379">
        <f t="shared" si="0"/>
        <v>0</v>
      </c>
      <c r="G8" s="379">
        <f t="shared" si="0"/>
        <v>0</v>
      </c>
      <c r="H8" s="379">
        <f t="shared" si="0"/>
        <v>0</v>
      </c>
      <c r="I8" s="380">
        <f t="shared" si="0"/>
        <v>0</v>
      </c>
      <c r="J8" s="381">
        <f>SUM(F8:I8)</f>
        <v>0</v>
      </c>
      <c r="K8" s="978"/>
    </row>
    <row r="9" spans="1:11" ht="21" customHeight="1">
      <c r="A9" s="382" t="s">
        <v>10</v>
      </c>
      <c r="B9" s="383" t="s">
        <v>54</v>
      </c>
      <c r="C9" s="384"/>
      <c r="D9" s="21"/>
      <c r="E9" s="21"/>
      <c r="F9" s="21"/>
      <c r="G9" s="21"/>
      <c r="H9" s="21"/>
      <c r="I9" s="385"/>
      <c r="J9" s="117">
        <f aca="true" t="shared" si="1" ref="J9:J22">SUM(F9:I9)</f>
        <v>0</v>
      </c>
      <c r="K9" s="978"/>
    </row>
    <row r="10" spans="1:11" ht="21" customHeight="1">
      <c r="A10" s="382" t="s">
        <v>11</v>
      </c>
      <c r="B10" s="383" t="s">
        <v>54</v>
      </c>
      <c r="C10" s="384"/>
      <c r="D10" s="21"/>
      <c r="E10" s="21"/>
      <c r="F10" s="21"/>
      <c r="G10" s="21"/>
      <c r="H10" s="21"/>
      <c r="I10" s="385"/>
      <c r="J10" s="117">
        <f t="shared" si="1"/>
        <v>0</v>
      </c>
      <c r="K10" s="978"/>
    </row>
    <row r="11" spans="1:11" ht="42">
      <c r="A11" s="382" t="s">
        <v>12</v>
      </c>
      <c r="B11" s="386" t="s">
        <v>1</v>
      </c>
      <c r="C11" s="387"/>
      <c r="D11" s="388">
        <f aca="true" t="shared" si="2" ref="D11:I11">SUM(D12:D13)</f>
        <v>4525000</v>
      </c>
      <c r="E11" s="388">
        <f t="shared" si="2"/>
        <v>1147442</v>
      </c>
      <c r="F11" s="388">
        <f t="shared" si="2"/>
        <v>1235969</v>
      </c>
      <c r="G11" s="388">
        <f t="shared" si="2"/>
        <v>307005</v>
      </c>
      <c r="H11" s="388">
        <f t="shared" si="2"/>
        <v>0</v>
      </c>
      <c r="I11" s="389">
        <f t="shared" si="2"/>
        <v>0</v>
      </c>
      <c r="J11" s="390">
        <f t="shared" si="1"/>
        <v>1542974</v>
      </c>
      <c r="K11" s="978"/>
    </row>
    <row r="12" spans="1:11" ht="21" customHeight="1">
      <c r="A12" s="382" t="s">
        <v>13</v>
      </c>
      <c r="B12" s="383" t="s">
        <v>709</v>
      </c>
      <c r="C12" s="902">
        <v>2020</v>
      </c>
      <c r="D12" s="21">
        <v>4525000</v>
      </c>
      <c r="E12" s="21">
        <v>1147442</v>
      </c>
      <c r="F12" s="21">
        <v>1235969</v>
      </c>
      <c r="G12" s="21">
        <v>307005</v>
      </c>
      <c r="H12" s="21"/>
      <c r="I12" s="418"/>
      <c r="J12" s="947">
        <f t="shared" si="1"/>
        <v>1542974</v>
      </c>
      <c r="K12" s="978"/>
    </row>
    <row r="13" spans="1:11" ht="18" customHeight="1">
      <c r="A13" s="382" t="s">
        <v>14</v>
      </c>
      <c r="B13" s="383" t="s">
        <v>54</v>
      </c>
      <c r="C13" s="384"/>
      <c r="D13" s="21"/>
      <c r="E13" s="21"/>
      <c r="F13" s="21"/>
      <c r="G13" s="21"/>
      <c r="H13" s="21"/>
      <c r="I13" s="418"/>
      <c r="J13" s="947">
        <f t="shared" si="1"/>
        <v>0</v>
      </c>
      <c r="K13" s="978"/>
    </row>
    <row r="14" spans="1:11" ht="21" customHeight="1">
      <c r="A14" s="382" t="s">
        <v>15</v>
      </c>
      <c r="B14" s="391" t="s">
        <v>107</v>
      </c>
      <c r="C14" s="387"/>
      <c r="D14" s="388">
        <f aca="true" t="shared" si="3" ref="D14:J14">SUM(D15:D18)</f>
        <v>294617631</v>
      </c>
      <c r="E14" s="388">
        <f t="shared" si="3"/>
        <v>138597895</v>
      </c>
      <c r="F14" s="388">
        <f t="shared" si="3"/>
        <v>142397979</v>
      </c>
      <c r="G14" s="388">
        <f t="shared" si="3"/>
        <v>0</v>
      </c>
      <c r="H14" s="388">
        <f t="shared" si="3"/>
        <v>0</v>
      </c>
      <c r="I14" s="949">
        <f t="shared" si="3"/>
        <v>0</v>
      </c>
      <c r="J14" s="948">
        <f t="shared" si="3"/>
        <v>142397979</v>
      </c>
      <c r="K14" s="978"/>
    </row>
    <row r="15" spans="1:11" ht="21" customHeight="1">
      <c r="A15" s="382" t="s">
        <v>16</v>
      </c>
      <c r="B15" s="383" t="s">
        <v>707</v>
      </c>
      <c r="C15" s="902">
        <v>2020</v>
      </c>
      <c r="D15" s="21">
        <v>137498584</v>
      </c>
      <c r="E15" s="788">
        <v>129876827</v>
      </c>
      <c r="F15" s="21"/>
      <c r="G15" s="21"/>
      <c r="H15" s="21"/>
      <c r="I15" s="385"/>
      <c r="J15" s="117">
        <f>SUM(F15:I15)</f>
        <v>0</v>
      </c>
      <c r="K15" s="978"/>
    </row>
    <row r="16" spans="1:11" ht="21" customHeight="1">
      <c r="A16" s="382" t="s">
        <v>17</v>
      </c>
      <c r="B16" s="383" t="s">
        <v>529</v>
      </c>
      <c r="C16" s="902">
        <v>2021</v>
      </c>
      <c r="D16" s="21">
        <v>144619047</v>
      </c>
      <c r="E16" s="21">
        <v>4687550</v>
      </c>
      <c r="F16" s="21">
        <v>139931497</v>
      </c>
      <c r="G16" s="21"/>
      <c r="H16" s="21"/>
      <c r="I16" s="385"/>
      <c r="J16" s="117">
        <f>SUM(F16:I16)</f>
        <v>139931497</v>
      </c>
      <c r="K16" s="978"/>
    </row>
    <row r="17" spans="1:11" ht="22.5">
      <c r="A17" s="382" t="s">
        <v>18</v>
      </c>
      <c r="B17" s="383" t="s">
        <v>534</v>
      </c>
      <c r="C17" s="902">
        <v>2022</v>
      </c>
      <c r="D17" s="21">
        <v>7500000</v>
      </c>
      <c r="E17" s="21">
        <v>1500000</v>
      </c>
      <c r="F17" s="21"/>
      <c r="G17" s="21"/>
      <c r="H17" s="21"/>
      <c r="I17" s="385"/>
      <c r="J17" s="117">
        <f>SUM(F17:I17)</f>
        <v>0</v>
      </c>
      <c r="K17" s="978"/>
    </row>
    <row r="18" spans="1:11" ht="27" customHeight="1">
      <c r="A18" s="382" t="s">
        <v>19</v>
      </c>
      <c r="B18" s="383" t="s">
        <v>708</v>
      </c>
      <c r="C18" s="902">
        <v>2022</v>
      </c>
      <c r="D18" s="21">
        <v>5000000</v>
      </c>
      <c r="E18" s="21">
        <v>2533518</v>
      </c>
      <c r="F18" s="21">
        <v>2466482</v>
      </c>
      <c r="G18" s="21"/>
      <c r="H18" s="21"/>
      <c r="I18" s="385"/>
      <c r="J18" s="117">
        <f>SUM(F18:I18)</f>
        <v>2466482</v>
      </c>
      <c r="K18" s="978"/>
    </row>
    <row r="19" spans="1:11" ht="21">
      <c r="A19" s="382" t="s">
        <v>20</v>
      </c>
      <c r="B19" s="391" t="s">
        <v>108</v>
      </c>
      <c r="C19" s="387"/>
      <c r="D19" s="388">
        <f aca="true" t="shared" si="4" ref="D19:I19">SUM(D20:D20)</f>
        <v>0</v>
      </c>
      <c r="E19" s="388">
        <f t="shared" si="4"/>
        <v>0</v>
      </c>
      <c r="F19" s="388">
        <f t="shared" si="4"/>
        <v>0</v>
      </c>
      <c r="G19" s="388">
        <f t="shared" si="4"/>
        <v>0</v>
      </c>
      <c r="H19" s="388">
        <f t="shared" si="4"/>
        <v>0</v>
      </c>
      <c r="I19" s="389">
        <f t="shared" si="4"/>
        <v>0</v>
      </c>
      <c r="J19" s="390">
        <f t="shared" si="1"/>
        <v>0</v>
      </c>
      <c r="K19" s="978"/>
    </row>
    <row r="20" spans="1:11" ht="21" customHeight="1">
      <c r="A20" s="382" t="s">
        <v>21</v>
      </c>
      <c r="B20" s="383" t="s">
        <v>54</v>
      </c>
      <c r="C20" s="384"/>
      <c r="D20" s="21"/>
      <c r="E20" s="21"/>
      <c r="F20" s="21"/>
      <c r="G20" s="21"/>
      <c r="H20" s="21"/>
      <c r="I20" s="385"/>
      <c r="J20" s="117">
        <f t="shared" si="1"/>
        <v>0</v>
      </c>
      <c r="K20" s="978"/>
    </row>
    <row r="21" spans="1:11" ht="21" customHeight="1">
      <c r="A21" s="382" t="s">
        <v>22</v>
      </c>
      <c r="B21" s="392" t="s">
        <v>109</v>
      </c>
      <c r="C21" s="393"/>
      <c r="D21" s="394">
        <f aca="true" t="shared" si="5" ref="D21:I21">SUM(D22:D22)</f>
        <v>0</v>
      </c>
      <c r="E21" s="394">
        <f t="shared" si="5"/>
        <v>0</v>
      </c>
      <c r="F21" s="394">
        <f t="shared" si="5"/>
        <v>0</v>
      </c>
      <c r="G21" s="394">
        <f t="shared" si="5"/>
        <v>0</v>
      </c>
      <c r="H21" s="394">
        <f t="shared" si="5"/>
        <v>0</v>
      </c>
      <c r="I21" s="395">
        <f t="shared" si="5"/>
        <v>0</v>
      </c>
      <c r="J21" s="390">
        <f t="shared" si="1"/>
        <v>0</v>
      </c>
      <c r="K21" s="978"/>
    </row>
    <row r="22" spans="1:10" ht="21" customHeight="1" thickBot="1">
      <c r="A22" s="382" t="s">
        <v>23</v>
      </c>
      <c r="B22" s="383" t="s">
        <v>54</v>
      </c>
      <c r="C22" s="384"/>
      <c r="D22" s="21"/>
      <c r="E22" s="21"/>
      <c r="F22" s="21"/>
      <c r="G22" s="21"/>
      <c r="H22" s="21"/>
      <c r="I22" s="385"/>
      <c r="J22" s="117">
        <f t="shared" si="1"/>
        <v>0</v>
      </c>
    </row>
    <row r="23" spans="1:10" ht="21" customHeight="1" thickBot="1">
      <c r="A23" s="1069" t="s">
        <v>41</v>
      </c>
      <c r="B23" s="1070"/>
      <c r="C23" s="396"/>
      <c r="D23" s="397">
        <f aca="true" t="shared" si="6" ref="D23:J23">D8+D11+D14+D19+D21</f>
        <v>299142631</v>
      </c>
      <c r="E23" s="397">
        <f t="shared" si="6"/>
        <v>139745337</v>
      </c>
      <c r="F23" s="397">
        <f t="shared" si="6"/>
        <v>143633948</v>
      </c>
      <c r="G23" s="397">
        <f t="shared" si="6"/>
        <v>307005</v>
      </c>
      <c r="H23" s="397">
        <f t="shared" si="6"/>
        <v>0</v>
      </c>
      <c r="I23" s="398">
        <f t="shared" si="6"/>
        <v>0</v>
      </c>
      <c r="J23" s="399">
        <f t="shared" si="6"/>
        <v>143940953</v>
      </c>
    </row>
  </sheetData>
  <sheetProtection/>
  <mergeCells count="9">
    <mergeCell ref="A23:B23"/>
    <mergeCell ref="K2:K21"/>
    <mergeCell ref="A2:J2"/>
    <mergeCell ref="A5:A6"/>
    <mergeCell ref="B5:B6"/>
    <mergeCell ref="C5:C6"/>
    <mergeCell ref="D5:D6"/>
    <mergeCell ref="E5:E6"/>
    <mergeCell ref="J5:J6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/>
  </sheetPr>
  <dimension ref="A1:I21"/>
  <sheetViews>
    <sheetView workbookViewId="0" topLeftCell="A1">
      <selection activeCell="O14" sqref="O14"/>
    </sheetView>
  </sheetViews>
  <sheetFormatPr defaultColWidth="9.00390625" defaultRowHeight="12.75"/>
  <cols>
    <col min="1" max="1" width="6.875" style="28" customWidth="1"/>
    <col min="2" max="2" width="50.375" style="27" customWidth="1"/>
    <col min="3" max="4" width="12.875" style="27" customWidth="1"/>
    <col min="5" max="5" width="14.875" style="27" customWidth="1"/>
    <col min="6" max="6" width="13.875" style="27" customWidth="1"/>
    <col min="7" max="7" width="15.50390625" style="27" customWidth="1"/>
    <col min="8" max="8" width="16.875" style="27" customWidth="1"/>
    <col min="9" max="9" width="5.625" style="900" customWidth="1"/>
    <col min="10" max="16384" width="9.375" style="27" customWidth="1"/>
  </cols>
  <sheetData>
    <row r="1" spans="1:8" ht="17.25" customHeight="1">
      <c r="A1" s="984" t="s">
        <v>290</v>
      </c>
      <c r="B1" s="1071"/>
      <c r="C1" s="1071"/>
      <c r="D1" s="1071"/>
      <c r="E1" s="1071"/>
      <c r="F1" s="1071"/>
      <c r="G1" s="1071"/>
      <c r="H1" s="1071"/>
    </row>
    <row r="2" spans="1:8" ht="12.75">
      <c r="A2" s="248"/>
      <c r="B2" s="245"/>
      <c r="C2" s="245"/>
      <c r="D2" s="245"/>
      <c r="E2" s="245"/>
      <c r="F2" s="245"/>
      <c r="G2" s="245"/>
      <c r="H2" s="245"/>
    </row>
    <row r="3" spans="1:9" s="45" customFormat="1" ht="15.75" customHeight="1" thickBot="1">
      <c r="A3" s="400"/>
      <c r="B3" s="321"/>
      <c r="C3" s="321"/>
      <c r="D3" s="321"/>
      <c r="E3" s="321"/>
      <c r="F3" s="321"/>
      <c r="G3" s="321"/>
      <c r="H3" s="296" t="str">
        <f>'16.sz.mell.'!J4</f>
        <v> Forintban!</v>
      </c>
      <c r="I3" s="1079" t="s">
        <v>1019</v>
      </c>
    </row>
    <row r="4" spans="1:9" s="372" customFormat="1" ht="26.25" customHeight="1">
      <c r="A4" s="1080" t="s">
        <v>53</v>
      </c>
      <c r="B4" s="1082" t="s">
        <v>291</v>
      </c>
      <c r="C4" s="1080" t="s">
        <v>292</v>
      </c>
      <c r="D4" s="1080" t="s">
        <v>293</v>
      </c>
      <c r="E4" s="1084" t="s">
        <v>1087</v>
      </c>
      <c r="F4" s="1086" t="s">
        <v>294</v>
      </c>
      <c r="G4" s="1087"/>
      <c r="H4" s="1088" t="str">
        <f>CONCATENATE(G5," után")</f>
        <v>2024. után</v>
      </c>
      <c r="I4" s="1079"/>
    </row>
    <row r="5" spans="1:9" s="373" customFormat="1" ht="40.5" customHeight="1" thickBot="1">
      <c r="A5" s="1081"/>
      <c r="B5" s="1083"/>
      <c r="C5" s="1083"/>
      <c r="D5" s="1081"/>
      <c r="E5" s="1085"/>
      <c r="F5" s="401" t="str">
        <f>'16.sz.mell.'!F6</f>
        <v>2023.</v>
      </c>
      <c r="G5" s="402" t="str">
        <f>'16.sz.mell.'!G6</f>
        <v>2024.</v>
      </c>
      <c r="H5" s="1089"/>
      <c r="I5" s="1079"/>
    </row>
    <row r="6" spans="1:9" s="406" customFormat="1" ht="12.75" customHeight="1" thickBot="1">
      <c r="A6" s="403" t="s">
        <v>236</v>
      </c>
      <c r="B6" s="404" t="s">
        <v>237</v>
      </c>
      <c r="C6" s="404" t="s">
        <v>238</v>
      </c>
      <c r="D6" s="405" t="s">
        <v>240</v>
      </c>
      <c r="E6" s="403" t="s">
        <v>239</v>
      </c>
      <c r="F6" s="405" t="s">
        <v>241</v>
      </c>
      <c r="G6" s="405" t="s">
        <v>242</v>
      </c>
      <c r="H6" s="252" t="s">
        <v>243</v>
      </c>
      <c r="I6" s="1079"/>
    </row>
    <row r="7" spans="1:9" ht="22.5" customHeight="1" thickBot="1">
      <c r="A7" s="407" t="s">
        <v>9</v>
      </c>
      <c r="B7" s="408" t="s">
        <v>295</v>
      </c>
      <c r="C7" s="409"/>
      <c r="D7" s="410"/>
      <c r="E7" s="411">
        <f>SUM(E8:E13)</f>
        <v>0</v>
      </c>
      <c r="F7" s="412">
        <f>SUM(F8:F13)</f>
        <v>0</v>
      </c>
      <c r="G7" s="412">
        <f>SUM(G8:G13)</f>
        <v>0</v>
      </c>
      <c r="H7" s="413">
        <f>SUM(H8:H13)</f>
        <v>0</v>
      </c>
      <c r="I7" s="1079"/>
    </row>
    <row r="8" spans="1:9" ht="22.5" customHeight="1">
      <c r="A8" s="414" t="s">
        <v>10</v>
      </c>
      <c r="B8" s="44" t="s">
        <v>54</v>
      </c>
      <c r="C8" s="415"/>
      <c r="D8" s="416"/>
      <c r="E8" s="417"/>
      <c r="F8" s="21"/>
      <c r="G8" s="21"/>
      <c r="H8" s="418"/>
      <c r="I8" s="1079"/>
    </row>
    <row r="9" spans="1:9" ht="22.5" customHeight="1">
      <c r="A9" s="414" t="s">
        <v>11</v>
      </c>
      <c r="B9" s="44" t="s">
        <v>54</v>
      </c>
      <c r="C9" s="415"/>
      <c r="D9" s="416"/>
      <c r="E9" s="417"/>
      <c r="F9" s="21"/>
      <c r="G9" s="21"/>
      <c r="H9" s="418"/>
      <c r="I9" s="1079"/>
    </row>
    <row r="10" spans="1:9" ht="22.5" customHeight="1">
      <c r="A10" s="414" t="s">
        <v>12</v>
      </c>
      <c r="B10" s="44" t="s">
        <v>54</v>
      </c>
      <c r="C10" s="415"/>
      <c r="D10" s="416"/>
      <c r="E10" s="417"/>
      <c r="F10" s="21"/>
      <c r="G10" s="21"/>
      <c r="H10" s="418"/>
      <c r="I10" s="1079"/>
    </row>
    <row r="11" spans="1:9" ht="22.5" customHeight="1">
      <c r="A11" s="414" t="s">
        <v>13</v>
      </c>
      <c r="B11" s="44" t="s">
        <v>54</v>
      </c>
      <c r="C11" s="415"/>
      <c r="D11" s="416"/>
      <c r="E11" s="417"/>
      <c r="F11" s="21"/>
      <c r="G11" s="21"/>
      <c r="H11" s="418"/>
      <c r="I11" s="1079"/>
    </row>
    <row r="12" spans="1:9" ht="22.5" customHeight="1">
      <c r="A12" s="414" t="s">
        <v>14</v>
      </c>
      <c r="B12" s="44" t="s">
        <v>54</v>
      </c>
      <c r="C12" s="415"/>
      <c r="D12" s="416"/>
      <c r="E12" s="417"/>
      <c r="F12" s="21"/>
      <c r="G12" s="21"/>
      <c r="H12" s="418"/>
      <c r="I12" s="1079"/>
    </row>
    <row r="13" spans="1:9" ht="22.5" customHeight="1" thickBot="1">
      <c r="A13" s="414" t="s">
        <v>15</v>
      </c>
      <c r="B13" s="44" t="s">
        <v>54</v>
      </c>
      <c r="C13" s="415"/>
      <c r="D13" s="416"/>
      <c r="E13" s="417"/>
      <c r="F13" s="21"/>
      <c r="G13" s="21"/>
      <c r="H13" s="418"/>
      <c r="I13" s="1079"/>
    </row>
    <row r="14" spans="1:9" ht="22.5" customHeight="1" thickBot="1">
      <c r="A14" s="407" t="s">
        <v>16</v>
      </c>
      <c r="B14" s="408" t="s">
        <v>296</v>
      </c>
      <c r="C14" s="419"/>
      <c r="D14" s="420"/>
      <c r="E14" s="411">
        <f>SUM(E15:E20)</f>
        <v>0</v>
      </c>
      <c r="F14" s="412">
        <f>SUM(F15:F20)</f>
        <v>0</v>
      </c>
      <c r="G14" s="412">
        <f>SUM(G15:G20)</f>
        <v>0</v>
      </c>
      <c r="H14" s="413">
        <f>SUM(H15:H20)</f>
        <v>0</v>
      </c>
      <c r="I14" s="1079"/>
    </row>
    <row r="15" spans="1:9" ht="22.5" customHeight="1">
      <c r="A15" s="414" t="s">
        <v>17</v>
      </c>
      <c r="B15" s="44" t="s">
        <v>54</v>
      </c>
      <c r="C15" s="415"/>
      <c r="D15" s="416"/>
      <c r="E15" s="417"/>
      <c r="F15" s="21"/>
      <c r="G15" s="21"/>
      <c r="H15" s="418"/>
      <c r="I15" s="1079"/>
    </row>
    <row r="16" spans="1:9" ht="22.5" customHeight="1">
      <c r="A16" s="414" t="s">
        <v>18</v>
      </c>
      <c r="B16" s="44" t="s">
        <v>54</v>
      </c>
      <c r="C16" s="415"/>
      <c r="D16" s="416"/>
      <c r="E16" s="417"/>
      <c r="F16" s="21"/>
      <c r="G16" s="21"/>
      <c r="H16" s="418"/>
      <c r="I16" s="1079"/>
    </row>
    <row r="17" spans="1:9" ht="22.5" customHeight="1">
      <c r="A17" s="414" t="s">
        <v>19</v>
      </c>
      <c r="B17" s="44" t="s">
        <v>54</v>
      </c>
      <c r="C17" s="415"/>
      <c r="D17" s="416"/>
      <c r="E17" s="417"/>
      <c r="F17" s="21"/>
      <c r="G17" s="21"/>
      <c r="H17" s="418"/>
      <c r="I17" s="1079"/>
    </row>
    <row r="18" spans="1:9" ht="22.5" customHeight="1">
      <c r="A18" s="414" t="s">
        <v>20</v>
      </c>
      <c r="B18" s="44" t="s">
        <v>54</v>
      </c>
      <c r="C18" s="415"/>
      <c r="D18" s="416"/>
      <c r="E18" s="417"/>
      <c r="F18" s="21"/>
      <c r="G18" s="21"/>
      <c r="H18" s="418"/>
      <c r="I18" s="1079"/>
    </row>
    <row r="19" spans="1:9" ht="22.5" customHeight="1">
      <c r="A19" s="414" t="s">
        <v>21</v>
      </c>
      <c r="B19" s="44" t="s">
        <v>54</v>
      </c>
      <c r="C19" s="415"/>
      <c r="D19" s="416"/>
      <c r="E19" s="417"/>
      <c r="F19" s="21"/>
      <c r="G19" s="21"/>
      <c r="H19" s="418"/>
      <c r="I19" s="1079"/>
    </row>
    <row r="20" spans="1:9" ht="22.5" customHeight="1" thickBot="1">
      <c r="A20" s="414" t="s">
        <v>22</v>
      </c>
      <c r="B20" s="44" t="s">
        <v>54</v>
      </c>
      <c r="C20" s="415"/>
      <c r="D20" s="416"/>
      <c r="E20" s="417"/>
      <c r="F20" s="21"/>
      <c r="G20" s="21"/>
      <c r="H20" s="418"/>
      <c r="I20" s="1079"/>
    </row>
    <row r="21" spans="1:9" ht="22.5" customHeight="1" thickBot="1">
      <c r="A21" s="407" t="s">
        <v>23</v>
      </c>
      <c r="B21" s="408" t="s">
        <v>297</v>
      </c>
      <c r="C21" s="409"/>
      <c r="D21" s="410"/>
      <c r="E21" s="411">
        <f>E7+E14</f>
        <v>0</v>
      </c>
      <c r="F21" s="412">
        <f>F7+F14</f>
        <v>0</v>
      </c>
      <c r="G21" s="412">
        <f>G7+G14</f>
        <v>0</v>
      </c>
      <c r="H21" s="413">
        <f>H7+H14</f>
        <v>0</v>
      </c>
      <c r="I21" s="1079"/>
    </row>
    <row r="22" ht="19.5" customHeight="1"/>
  </sheetData>
  <sheetProtection/>
  <mergeCells count="9">
    <mergeCell ref="A1:H1"/>
    <mergeCell ref="I3:I2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/>
  </sheetPr>
  <dimension ref="A1:J19"/>
  <sheetViews>
    <sheetView workbookViewId="0" topLeftCell="A8">
      <selection activeCell="F11" sqref="F11"/>
    </sheetView>
  </sheetViews>
  <sheetFormatPr defaultColWidth="9.00390625" defaultRowHeight="12.75"/>
  <cols>
    <col min="1" max="1" width="5.50390625" style="31" customWidth="1"/>
    <col min="2" max="2" width="36.875" style="31" customWidth="1"/>
    <col min="3" max="8" width="13.875" style="31" customWidth="1"/>
    <col min="9" max="9" width="15.125" style="31" customWidth="1"/>
    <col min="10" max="10" width="5.00390625" style="31" customWidth="1"/>
    <col min="11" max="16384" width="9.375" style="31" customWidth="1"/>
  </cols>
  <sheetData>
    <row r="1" spans="1:10" ht="34.5" customHeight="1">
      <c r="A1" s="1097" t="s">
        <v>1088</v>
      </c>
      <c r="B1" s="1098"/>
      <c r="C1" s="1098"/>
      <c r="D1" s="1098"/>
      <c r="E1" s="1098"/>
      <c r="F1" s="1098"/>
      <c r="G1" s="1098"/>
      <c r="H1" s="1098"/>
      <c r="I1" s="1098"/>
      <c r="J1" s="1099" t="s">
        <v>1020</v>
      </c>
    </row>
    <row r="2" spans="1:10" ht="14.25" thickBot="1">
      <c r="A2" s="72"/>
      <c r="B2" s="72"/>
      <c r="C2" s="72"/>
      <c r="D2" s="72"/>
      <c r="E2" s="72"/>
      <c r="F2" s="72"/>
      <c r="G2" s="72"/>
      <c r="H2" s="1100" t="str">
        <f>'17.sz.mell.'!H3</f>
        <v> Forintban!</v>
      </c>
      <c r="I2" s="1100"/>
      <c r="J2" s="1099"/>
    </row>
    <row r="3" spans="1:10" ht="13.5" thickBot="1">
      <c r="A3" s="1101" t="s">
        <v>7</v>
      </c>
      <c r="B3" s="1103" t="s">
        <v>298</v>
      </c>
      <c r="C3" s="1105" t="s">
        <v>299</v>
      </c>
      <c r="D3" s="1107" t="s">
        <v>300</v>
      </c>
      <c r="E3" s="1108"/>
      <c r="F3" s="1108"/>
      <c r="G3" s="1108"/>
      <c r="H3" s="1108"/>
      <c r="I3" s="1109" t="s">
        <v>372</v>
      </c>
      <c r="J3" s="1099"/>
    </row>
    <row r="4" spans="1:10" s="46" customFormat="1" ht="42" customHeight="1" thickBot="1">
      <c r="A4" s="1102"/>
      <c r="B4" s="1104"/>
      <c r="C4" s="1106"/>
      <c r="D4" s="327" t="s">
        <v>301</v>
      </c>
      <c r="E4" s="327" t="s">
        <v>302</v>
      </c>
      <c r="F4" s="327" t="s">
        <v>303</v>
      </c>
      <c r="G4" s="421" t="s">
        <v>304</v>
      </c>
      <c r="H4" s="421" t="s">
        <v>305</v>
      </c>
      <c r="I4" s="1110"/>
      <c r="J4" s="1099"/>
    </row>
    <row r="5" spans="1:10" s="46" customFormat="1" ht="12" customHeight="1" thickBot="1">
      <c r="A5" s="240" t="s">
        <v>236</v>
      </c>
      <c r="B5" s="241" t="s">
        <v>237</v>
      </c>
      <c r="C5" s="241" t="s">
        <v>238</v>
      </c>
      <c r="D5" s="241" t="s">
        <v>240</v>
      </c>
      <c r="E5" s="241" t="s">
        <v>239</v>
      </c>
      <c r="F5" s="241" t="s">
        <v>241</v>
      </c>
      <c r="G5" s="241" t="s">
        <v>242</v>
      </c>
      <c r="H5" s="241" t="s">
        <v>306</v>
      </c>
      <c r="I5" s="242" t="s">
        <v>307</v>
      </c>
      <c r="J5" s="1099"/>
    </row>
    <row r="6" spans="1:10" s="46" customFormat="1" ht="18" customHeight="1">
      <c r="A6" s="1111" t="s">
        <v>308</v>
      </c>
      <c r="B6" s="1112"/>
      <c r="C6" s="1112"/>
      <c r="D6" s="1112"/>
      <c r="E6" s="1112"/>
      <c r="F6" s="1112"/>
      <c r="G6" s="1112"/>
      <c r="H6" s="1112"/>
      <c r="I6" s="1113"/>
      <c r="J6" s="1099"/>
    </row>
    <row r="7" spans="1:10" ht="15.75" customHeight="1">
      <c r="A7" s="100" t="s">
        <v>9</v>
      </c>
      <c r="B7" s="85" t="s">
        <v>309</v>
      </c>
      <c r="C7" s="73"/>
      <c r="D7" s="73"/>
      <c r="E7" s="73"/>
      <c r="F7" s="73"/>
      <c r="G7" s="422"/>
      <c r="H7" s="423">
        <f aca="true" t="shared" si="0" ref="H7:H13">SUM(D7:G7)</f>
        <v>0</v>
      </c>
      <c r="I7" s="101">
        <f aca="true" t="shared" si="1" ref="I7:I13">C7+H7</f>
        <v>0</v>
      </c>
      <c r="J7" s="1099"/>
    </row>
    <row r="8" spans="1:10" ht="22.5">
      <c r="A8" s="100" t="s">
        <v>10</v>
      </c>
      <c r="B8" s="85" t="s">
        <v>110</v>
      </c>
      <c r="C8" s="73">
        <v>26821095</v>
      </c>
      <c r="D8" s="73"/>
      <c r="E8" s="73"/>
      <c r="F8" s="73"/>
      <c r="G8" s="422"/>
      <c r="H8" s="423">
        <f t="shared" si="0"/>
        <v>0</v>
      </c>
      <c r="I8" s="101">
        <f t="shared" si="1"/>
        <v>26821095</v>
      </c>
      <c r="J8" s="1099"/>
    </row>
    <row r="9" spans="1:10" ht="22.5">
      <c r="A9" s="100" t="s">
        <v>11</v>
      </c>
      <c r="B9" s="85" t="s">
        <v>111</v>
      </c>
      <c r="C9" s="73"/>
      <c r="D9" s="73"/>
      <c r="E9" s="73"/>
      <c r="F9" s="73"/>
      <c r="G9" s="422"/>
      <c r="H9" s="423">
        <f t="shared" si="0"/>
        <v>0</v>
      </c>
      <c r="I9" s="101">
        <f t="shared" si="1"/>
        <v>0</v>
      </c>
      <c r="J9" s="1099"/>
    </row>
    <row r="10" spans="1:10" ht="15.75" customHeight="1">
      <c r="A10" s="100" t="s">
        <v>12</v>
      </c>
      <c r="B10" s="85" t="s">
        <v>112</v>
      </c>
      <c r="C10" s="73"/>
      <c r="D10" s="73"/>
      <c r="E10" s="73"/>
      <c r="F10" s="73"/>
      <c r="G10" s="422"/>
      <c r="H10" s="423">
        <f t="shared" si="0"/>
        <v>0</v>
      </c>
      <c r="I10" s="101">
        <f t="shared" si="1"/>
        <v>0</v>
      </c>
      <c r="J10" s="1099"/>
    </row>
    <row r="11" spans="1:10" ht="22.5">
      <c r="A11" s="100" t="s">
        <v>13</v>
      </c>
      <c r="B11" s="85" t="s">
        <v>113</v>
      </c>
      <c r="C11" s="73"/>
      <c r="D11" s="73"/>
      <c r="E11" s="73"/>
      <c r="F11" s="73"/>
      <c r="G11" s="422"/>
      <c r="H11" s="423">
        <f t="shared" si="0"/>
        <v>0</v>
      </c>
      <c r="I11" s="101">
        <f t="shared" si="1"/>
        <v>0</v>
      </c>
      <c r="J11" s="1099"/>
    </row>
    <row r="12" spans="1:10" ht="15.75" customHeight="1">
      <c r="A12" s="102" t="s">
        <v>14</v>
      </c>
      <c r="B12" s="103" t="s">
        <v>310</v>
      </c>
      <c r="C12" s="74"/>
      <c r="D12" s="74">
        <v>63500</v>
      </c>
      <c r="E12" s="74"/>
      <c r="F12" s="74"/>
      <c r="G12" s="424"/>
      <c r="H12" s="423">
        <f t="shared" si="0"/>
        <v>63500</v>
      </c>
      <c r="I12" s="101">
        <f t="shared" si="1"/>
        <v>63500</v>
      </c>
      <c r="J12" s="1099"/>
    </row>
    <row r="13" spans="1:10" ht="15.75" customHeight="1" thickBot="1">
      <c r="A13" s="425" t="s">
        <v>15</v>
      </c>
      <c r="B13" s="426" t="s">
        <v>311</v>
      </c>
      <c r="C13" s="427"/>
      <c r="D13" s="427"/>
      <c r="E13" s="427"/>
      <c r="F13" s="427"/>
      <c r="G13" s="428"/>
      <c r="H13" s="423">
        <f t="shared" si="0"/>
        <v>0</v>
      </c>
      <c r="I13" s="101">
        <f t="shared" si="1"/>
        <v>0</v>
      </c>
      <c r="J13" s="1099"/>
    </row>
    <row r="14" spans="1:10" s="75" customFormat="1" ht="18" customHeight="1" thickBot="1">
      <c r="A14" s="1093" t="s">
        <v>312</v>
      </c>
      <c r="B14" s="1094"/>
      <c r="C14" s="104">
        <f aca="true" t="shared" si="2" ref="C14:I14">SUM(C7:C13)</f>
        <v>26821095</v>
      </c>
      <c r="D14" s="104">
        <f>SUM(D7:D13)</f>
        <v>63500</v>
      </c>
      <c r="E14" s="104">
        <f t="shared" si="2"/>
        <v>0</v>
      </c>
      <c r="F14" s="104">
        <f t="shared" si="2"/>
        <v>0</v>
      </c>
      <c r="G14" s="429">
        <f t="shared" si="2"/>
        <v>0</v>
      </c>
      <c r="H14" s="429">
        <f t="shared" si="2"/>
        <v>63500</v>
      </c>
      <c r="I14" s="105">
        <f t="shared" si="2"/>
        <v>26884595</v>
      </c>
      <c r="J14" s="1099"/>
    </row>
    <row r="15" spans="1:10" s="72" customFormat="1" ht="18" customHeight="1">
      <c r="A15" s="1090" t="s">
        <v>313</v>
      </c>
      <c r="B15" s="1091"/>
      <c r="C15" s="1091"/>
      <c r="D15" s="1091"/>
      <c r="E15" s="1091"/>
      <c r="F15" s="1091"/>
      <c r="G15" s="1091"/>
      <c r="H15" s="1091"/>
      <c r="I15" s="1092"/>
      <c r="J15" s="1099"/>
    </row>
    <row r="16" spans="1:10" s="72" customFormat="1" ht="12.75">
      <c r="A16" s="100" t="s">
        <v>9</v>
      </c>
      <c r="B16" s="85" t="s">
        <v>314</v>
      </c>
      <c r="C16" s="73"/>
      <c r="D16" s="73"/>
      <c r="E16" s="73"/>
      <c r="F16" s="73"/>
      <c r="G16" s="422"/>
      <c r="H16" s="423">
        <f>SUM(D16:G16)</f>
        <v>0</v>
      </c>
      <c r="I16" s="101">
        <f>C16+H16</f>
        <v>0</v>
      </c>
      <c r="J16" s="1099"/>
    </row>
    <row r="17" spans="1:10" ht="13.5" thickBot="1">
      <c r="A17" s="425" t="s">
        <v>10</v>
      </c>
      <c r="B17" s="426" t="s">
        <v>311</v>
      </c>
      <c r="C17" s="427"/>
      <c r="D17" s="427"/>
      <c r="E17" s="427"/>
      <c r="F17" s="427"/>
      <c r="G17" s="428"/>
      <c r="H17" s="423">
        <f>SUM(D17:G17)</f>
        <v>0</v>
      </c>
      <c r="I17" s="430">
        <f>C17+H17</f>
        <v>0</v>
      </c>
      <c r="J17" s="1099"/>
    </row>
    <row r="18" spans="1:10" ht="15.75" customHeight="1" thickBot="1">
      <c r="A18" s="1093" t="s">
        <v>315</v>
      </c>
      <c r="B18" s="1094"/>
      <c r="C18" s="104">
        <f aca="true" t="shared" si="3" ref="C18:I18">SUM(C16:C17)</f>
        <v>0</v>
      </c>
      <c r="D18" s="104">
        <f t="shared" si="3"/>
        <v>0</v>
      </c>
      <c r="E18" s="104">
        <f t="shared" si="3"/>
        <v>0</v>
      </c>
      <c r="F18" s="104">
        <f t="shared" si="3"/>
        <v>0</v>
      </c>
      <c r="G18" s="429">
        <f t="shared" si="3"/>
        <v>0</v>
      </c>
      <c r="H18" s="429">
        <f t="shared" si="3"/>
        <v>0</v>
      </c>
      <c r="I18" s="105">
        <f t="shared" si="3"/>
        <v>0</v>
      </c>
      <c r="J18" s="1099"/>
    </row>
    <row r="19" spans="1:10" ht="18" customHeight="1" thickBot="1">
      <c r="A19" s="1095" t="s">
        <v>316</v>
      </c>
      <c r="B19" s="1096"/>
      <c r="C19" s="431">
        <f aca="true" t="shared" si="4" ref="C19:I19">C14+C18</f>
        <v>26821095</v>
      </c>
      <c r="D19" s="431">
        <f t="shared" si="4"/>
        <v>63500</v>
      </c>
      <c r="E19" s="431">
        <f t="shared" si="4"/>
        <v>0</v>
      </c>
      <c r="F19" s="431">
        <f t="shared" si="4"/>
        <v>0</v>
      </c>
      <c r="G19" s="431">
        <f t="shared" si="4"/>
        <v>0</v>
      </c>
      <c r="H19" s="431">
        <f t="shared" si="4"/>
        <v>63500</v>
      </c>
      <c r="I19" s="105">
        <f t="shared" si="4"/>
        <v>26884595</v>
      </c>
      <c r="J19" s="1099"/>
    </row>
  </sheetData>
  <sheetProtection sheet="1"/>
  <mergeCells count="13">
    <mergeCell ref="I3:I4"/>
    <mergeCell ref="A6:I6"/>
    <mergeCell ref="A14:B14"/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</mergeCells>
  <printOptions horizontalCentered="1"/>
  <pageMargins left="0.5905511811023623" right="0.5905511811023623" top="1.1811023622047245" bottom="0.7874015748031497" header="0.5905511811023623" footer="0.5905511811023623"/>
  <pageSetup horizontalDpi="300" verticalDpi="300" orientation="landscape" paperSize="9" r:id="rId1"/>
  <headerFooter alignWithMargins="0">
    <oddHeader>&amp;C&amp;"Times New Roman CE,Félkövér dőlt"&amp;12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/>
  </sheetPr>
  <dimension ref="A1:D34"/>
  <sheetViews>
    <sheetView workbookViewId="0" topLeftCell="A1">
      <selection activeCell="W26" sqref="W26"/>
    </sheetView>
  </sheetViews>
  <sheetFormatPr defaultColWidth="9.00390625" defaultRowHeight="12.75"/>
  <cols>
    <col min="1" max="1" width="5.875" style="53" customWidth="1"/>
    <col min="2" max="2" width="55.875" style="2" customWidth="1"/>
    <col min="3" max="4" width="14.875" style="2" customWidth="1"/>
    <col min="5" max="16384" width="9.375" style="2" customWidth="1"/>
  </cols>
  <sheetData>
    <row r="1" spans="1:4" ht="15">
      <c r="A1" s="1114" t="s">
        <v>1021</v>
      </c>
      <c r="B1" s="983"/>
      <c r="C1" s="983"/>
      <c r="D1" s="983"/>
    </row>
    <row r="2" spans="1:4" ht="12.75">
      <c r="A2" s="432"/>
      <c r="B2" s="244"/>
      <c r="C2" s="244"/>
      <c r="D2" s="244"/>
    </row>
    <row r="3" spans="1:4" ht="15.75">
      <c r="A3" s="1097" t="s">
        <v>317</v>
      </c>
      <c r="B3" s="1071"/>
      <c r="C3" s="1071"/>
      <c r="D3" s="1071"/>
    </row>
    <row r="4" spans="1:4" ht="15.75">
      <c r="A4" s="1097" t="s">
        <v>318</v>
      </c>
      <c r="B4" s="1071"/>
      <c r="C4" s="1071"/>
      <c r="D4" s="1071"/>
    </row>
    <row r="5" spans="1:4" s="45" customFormat="1" ht="15.75" thickBot="1">
      <c r="A5" s="400"/>
      <c r="B5" s="321"/>
      <c r="C5" s="321"/>
      <c r="D5" s="296" t="str">
        <f>'17.sz.mell.'!H3</f>
        <v> Forintban!</v>
      </c>
    </row>
    <row r="6" spans="1:4" s="46" customFormat="1" ht="48" customHeight="1" thickBot="1">
      <c r="A6" s="336" t="s">
        <v>7</v>
      </c>
      <c r="B6" s="327" t="s">
        <v>8</v>
      </c>
      <c r="C6" s="327" t="s">
        <v>319</v>
      </c>
      <c r="D6" s="433" t="s">
        <v>320</v>
      </c>
    </row>
    <row r="7" spans="1:4" s="46" customFormat="1" ht="13.5" customHeight="1" thickBot="1">
      <c r="A7" s="434" t="s">
        <v>236</v>
      </c>
      <c r="B7" s="435" t="s">
        <v>237</v>
      </c>
      <c r="C7" s="435" t="s">
        <v>238</v>
      </c>
      <c r="D7" s="436" t="s">
        <v>240</v>
      </c>
    </row>
    <row r="8" spans="1:4" ht="18" customHeight="1">
      <c r="A8" s="437" t="s">
        <v>9</v>
      </c>
      <c r="B8" s="438" t="s">
        <v>91</v>
      </c>
      <c r="C8" s="439"/>
      <c r="D8" s="440"/>
    </row>
    <row r="9" spans="1:4" ht="18" customHeight="1">
      <c r="A9" s="441" t="s">
        <v>10</v>
      </c>
      <c r="B9" s="442" t="s">
        <v>92</v>
      </c>
      <c r="C9" s="443"/>
      <c r="D9" s="444"/>
    </row>
    <row r="10" spans="1:4" ht="18" customHeight="1">
      <c r="A10" s="441" t="s">
        <v>11</v>
      </c>
      <c r="B10" s="442" t="s">
        <v>56</v>
      </c>
      <c r="C10" s="443"/>
      <c r="D10" s="444"/>
    </row>
    <row r="11" spans="1:4" ht="18" customHeight="1">
      <c r="A11" s="441" t="s">
        <v>12</v>
      </c>
      <c r="B11" s="442" t="s">
        <v>57</v>
      </c>
      <c r="C11" s="443"/>
      <c r="D11" s="444"/>
    </row>
    <row r="12" spans="1:4" ht="18" customHeight="1">
      <c r="A12" s="445" t="s">
        <v>13</v>
      </c>
      <c r="B12" s="442" t="s">
        <v>84</v>
      </c>
      <c r="C12" s="443">
        <v>650000</v>
      </c>
      <c r="D12" s="811">
        <v>650000</v>
      </c>
    </row>
    <row r="13" spans="1:4" ht="18" customHeight="1">
      <c r="A13" s="441" t="s">
        <v>14</v>
      </c>
      <c r="B13" s="442" t="s">
        <v>85</v>
      </c>
      <c r="C13" s="443"/>
      <c r="D13" s="444"/>
    </row>
    <row r="14" spans="1:4" ht="18" customHeight="1">
      <c r="A14" s="445" t="s">
        <v>15</v>
      </c>
      <c r="B14" s="446" t="s">
        <v>86</v>
      </c>
      <c r="C14" s="443"/>
      <c r="D14" s="444"/>
    </row>
    <row r="15" spans="1:4" ht="18" customHeight="1">
      <c r="A15" s="445" t="s">
        <v>16</v>
      </c>
      <c r="B15" s="446" t="s">
        <v>87</v>
      </c>
      <c r="C15" s="443">
        <v>650000</v>
      </c>
      <c r="D15" s="444">
        <v>650000</v>
      </c>
    </row>
    <row r="16" spans="1:4" ht="18" customHeight="1">
      <c r="A16" s="441" t="s">
        <v>17</v>
      </c>
      <c r="B16" s="446" t="s">
        <v>88</v>
      </c>
      <c r="C16" s="443"/>
      <c r="D16" s="444"/>
    </row>
    <row r="17" spans="1:4" ht="18" customHeight="1">
      <c r="A17" s="445" t="s">
        <v>18</v>
      </c>
      <c r="B17" s="446" t="s">
        <v>89</v>
      </c>
      <c r="C17" s="443"/>
      <c r="D17" s="444"/>
    </row>
    <row r="18" spans="1:4" ht="22.5">
      <c r="A18" s="441" t="s">
        <v>19</v>
      </c>
      <c r="B18" s="446" t="s">
        <v>90</v>
      </c>
      <c r="C18" s="443"/>
      <c r="D18" s="444"/>
    </row>
    <row r="19" spans="1:4" ht="18" customHeight="1">
      <c r="A19" s="445" t="s">
        <v>20</v>
      </c>
      <c r="B19" s="442" t="s">
        <v>58</v>
      </c>
      <c r="C19" s="443"/>
      <c r="D19" s="444"/>
    </row>
    <row r="20" spans="1:4" ht="18" customHeight="1">
      <c r="A20" s="441" t="s">
        <v>21</v>
      </c>
      <c r="B20" s="442" t="s">
        <v>3</v>
      </c>
      <c r="C20" s="443"/>
      <c r="D20" s="444"/>
    </row>
    <row r="21" spans="1:4" ht="18" customHeight="1">
      <c r="A21" s="445" t="s">
        <v>22</v>
      </c>
      <c r="B21" s="442" t="s">
        <v>2</v>
      </c>
      <c r="C21" s="443"/>
      <c r="D21" s="444"/>
    </row>
    <row r="22" spans="1:4" ht="18" customHeight="1">
      <c r="A22" s="441" t="s">
        <v>23</v>
      </c>
      <c r="B22" s="442" t="s">
        <v>59</v>
      </c>
      <c r="C22" s="443"/>
      <c r="D22" s="444"/>
    </row>
    <row r="23" spans="1:4" ht="18" customHeight="1">
      <c r="A23" s="445" t="s">
        <v>24</v>
      </c>
      <c r="B23" s="442" t="s">
        <v>60</v>
      </c>
      <c r="C23" s="443"/>
      <c r="D23" s="444"/>
    </row>
    <row r="24" spans="1:4" ht="18" customHeight="1">
      <c r="A24" s="441" t="s">
        <v>25</v>
      </c>
      <c r="B24" s="49" t="s">
        <v>524</v>
      </c>
      <c r="C24" s="443"/>
      <c r="D24" s="444"/>
    </row>
    <row r="25" spans="1:4" ht="18" customHeight="1">
      <c r="A25" s="445" t="s">
        <v>26</v>
      </c>
      <c r="B25" s="49" t="s">
        <v>524</v>
      </c>
      <c r="C25" s="443"/>
      <c r="D25" s="444"/>
    </row>
    <row r="26" spans="1:4" ht="18" customHeight="1">
      <c r="A26" s="441" t="s">
        <v>27</v>
      </c>
      <c r="B26" s="49" t="s">
        <v>524</v>
      </c>
      <c r="C26" s="443"/>
      <c r="D26" s="444"/>
    </row>
    <row r="27" spans="1:4" ht="18" customHeight="1">
      <c r="A27" s="445" t="s">
        <v>28</v>
      </c>
      <c r="B27" s="49" t="s">
        <v>524</v>
      </c>
      <c r="C27" s="443"/>
      <c r="D27" s="444"/>
    </row>
    <row r="28" spans="1:4" ht="18" customHeight="1">
      <c r="A28" s="441" t="s">
        <v>29</v>
      </c>
      <c r="B28" s="49" t="s">
        <v>524</v>
      </c>
      <c r="C28" s="443"/>
      <c r="D28" s="444"/>
    </row>
    <row r="29" spans="1:4" ht="18" customHeight="1">
      <c r="A29" s="445" t="s">
        <v>30</v>
      </c>
      <c r="B29" s="49" t="s">
        <v>524</v>
      </c>
      <c r="C29" s="443"/>
      <c r="D29" s="444"/>
    </row>
    <row r="30" spans="1:4" ht="18" customHeight="1">
      <c r="A30" s="441" t="s">
        <v>31</v>
      </c>
      <c r="B30" s="49" t="s">
        <v>524</v>
      </c>
      <c r="C30" s="443"/>
      <c r="D30" s="444"/>
    </row>
    <row r="31" spans="1:4" ht="18" customHeight="1">
      <c r="A31" s="445" t="s">
        <v>32</v>
      </c>
      <c r="B31" s="49" t="s">
        <v>524</v>
      </c>
      <c r="C31" s="443"/>
      <c r="D31" s="444"/>
    </row>
    <row r="32" spans="1:4" ht="18" customHeight="1" thickBot="1">
      <c r="A32" s="447" t="s">
        <v>33</v>
      </c>
      <c r="B32" s="50" t="s">
        <v>524</v>
      </c>
      <c r="C32" s="448"/>
      <c r="D32" s="449"/>
    </row>
    <row r="33" spans="1:4" ht="18" customHeight="1" thickBot="1">
      <c r="A33" s="450" t="s">
        <v>34</v>
      </c>
      <c r="B33" s="451" t="s">
        <v>41</v>
      </c>
      <c r="C33" s="412">
        <f>+C8+C9+C10+C11+C12+C19+C20+C21+C22+C23+C24+C25+C26+C27+C28+C29+C30+C31+C32</f>
        <v>650000</v>
      </c>
      <c r="D33" s="413">
        <f>+D8+D9+D10+D11+D12+D19+D20+D21+D22+D23+D24+D25+D26+D27+D28+D29+D30+D31+D32</f>
        <v>650000</v>
      </c>
    </row>
    <row r="34" spans="1:4" ht="25.5" customHeight="1">
      <c r="A34" s="52"/>
      <c r="B34" s="1115" t="s">
        <v>321</v>
      </c>
      <c r="C34" s="1115"/>
      <c r="D34" s="1115"/>
    </row>
  </sheetData>
  <sheetProtection/>
  <mergeCells count="4">
    <mergeCell ref="A1:D1"/>
    <mergeCell ref="A3:D3"/>
    <mergeCell ref="A4:D4"/>
    <mergeCell ref="B34:D3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H168"/>
  <sheetViews>
    <sheetView zoomScaleSheetLayoutView="100" workbookViewId="0" topLeftCell="A2">
      <selection activeCell="H92" sqref="H92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4" customWidth="1"/>
    <col min="6" max="16384" width="9.375" style="174" customWidth="1"/>
  </cols>
  <sheetData>
    <row r="1" spans="1:5" ht="15.75" hidden="1">
      <c r="A1" s="246"/>
      <c r="B1" s="955" t="e">
        <f>CONCATENATE("1.2. melléklet ",#REF!," ",#REF!," ",#REF!," ",#REF!," ",#REF!," ",#REF!," ",#REF!," ",#REF!)</f>
        <v>#REF!</v>
      </c>
      <c r="C1" s="956"/>
      <c r="D1" s="956"/>
      <c r="E1" s="956"/>
    </row>
    <row r="2" spans="1:5" ht="15.75">
      <c r="A2" s="246"/>
      <c r="B2" s="955" t="s">
        <v>998</v>
      </c>
      <c r="C2" s="956"/>
      <c r="D2" s="956"/>
      <c r="E2" s="956"/>
    </row>
    <row r="3" spans="1:5" ht="15.75">
      <c r="A3" s="975" t="s">
        <v>525</v>
      </c>
      <c r="B3" s="976"/>
      <c r="C3" s="976"/>
      <c r="D3" s="976"/>
      <c r="E3" s="976"/>
    </row>
    <row r="4" spans="1:5" ht="20.25" customHeight="1">
      <c r="A4" s="973" t="s">
        <v>995</v>
      </c>
      <c r="B4" s="973"/>
      <c r="C4" s="974"/>
      <c r="D4" s="973"/>
      <c r="E4" s="973"/>
    </row>
    <row r="5" spans="1:5" ht="15" customHeight="1">
      <c r="A5" s="973" t="s">
        <v>996</v>
      </c>
      <c r="B5" s="973"/>
      <c r="C5" s="974"/>
      <c r="D5" s="973"/>
      <c r="E5" s="973"/>
    </row>
    <row r="6" spans="1:5" ht="15.75">
      <c r="A6" s="246"/>
      <c r="B6" s="246"/>
      <c r="C6" s="247"/>
      <c r="D6" s="256"/>
      <c r="E6" s="256"/>
    </row>
    <row r="7" spans="1:5" ht="15.75" customHeight="1">
      <c r="A7" s="959" t="s">
        <v>6</v>
      </c>
      <c r="B7" s="959"/>
      <c r="C7" s="959"/>
      <c r="D7" s="959"/>
      <c r="E7" s="959"/>
    </row>
    <row r="8" spans="1:5" ht="15.75" customHeight="1" thickBot="1">
      <c r="A8" s="960"/>
      <c r="B8" s="960"/>
      <c r="C8" s="257"/>
      <c r="D8" s="256"/>
      <c r="E8" s="257" t="str">
        <f>CONCATENATE('1.sz.mell.'!E6)</f>
        <v> Forintban!</v>
      </c>
    </row>
    <row r="9" spans="1:5" ht="15.75">
      <c r="A9" s="964" t="s">
        <v>53</v>
      </c>
      <c r="B9" s="966" t="s">
        <v>8</v>
      </c>
      <c r="C9" s="968" t="s">
        <v>1016</v>
      </c>
      <c r="D9" s="969"/>
      <c r="E9" s="970"/>
    </row>
    <row r="10" spans="1:5" ht="24.75" thickBot="1">
      <c r="A10" s="965"/>
      <c r="B10" s="967"/>
      <c r="C10" s="289" t="s">
        <v>262</v>
      </c>
      <c r="D10" s="290" t="s">
        <v>267</v>
      </c>
      <c r="E10" s="291" t="str">
        <f>CONCATENATE('1.sz.mell.'!E8)</f>
        <v>2022. XII. 31. teljesítés</v>
      </c>
    </row>
    <row r="11" spans="1:5" s="175" customFormat="1" ht="12" customHeight="1" thickBot="1">
      <c r="A11" s="170" t="s">
        <v>236</v>
      </c>
      <c r="B11" s="171" t="s">
        <v>237</v>
      </c>
      <c r="C11" s="171" t="s">
        <v>238</v>
      </c>
      <c r="D11" s="171" t="s">
        <v>240</v>
      </c>
      <c r="E11" s="292" t="s">
        <v>239</v>
      </c>
    </row>
    <row r="12" spans="1:5" s="176" customFormat="1" ht="12" customHeight="1" thickBot="1">
      <c r="A12" s="18">
        <f>'1.sz.mell.'!A10</f>
        <v>1</v>
      </c>
      <c r="B12" s="19" t="str">
        <f>'1.sz.mell.'!B10</f>
        <v>Működési célú támogatások államháztartáson belülről (10+…+11+…+14)</v>
      </c>
      <c r="C12" s="665">
        <f>C21+C22+C23+C24+C25</f>
        <v>740989490</v>
      </c>
      <c r="D12" s="665">
        <v>868899279</v>
      </c>
      <c r="E12" s="871">
        <f>E21+E22+E23+E24+E25</f>
        <v>868773153</v>
      </c>
    </row>
    <row r="13" spans="1:5" s="176" customFormat="1" ht="12" customHeight="1">
      <c r="A13" s="13" t="str">
        <f>'1.sz.mell.'!A11</f>
        <v>2</v>
      </c>
      <c r="B13" s="177" t="str">
        <f>'1.sz.mell.'!B11</f>
        <v>Helyi önkormányzatok működésének általános támogatása</v>
      </c>
      <c r="C13" s="658">
        <v>201665587</v>
      </c>
      <c r="D13" s="658">
        <v>201665587</v>
      </c>
      <c r="E13" s="872">
        <v>201665587</v>
      </c>
    </row>
    <row r="14" spans="1:5" s="176" customFormat="1" ht="12" customHeight="1">
      <c r="A14" s="12" t="str">
        <f>'1.sz.mell.'!A12</f>
        <v>3</v>
      </c>
      <c r="B14" s="178" t="str">
        <f>'1.sz.mell.'!B12</f>
        <v>Önkormányzatok egyes köznevelési feladatainak támogatása</v>
      </c>
      <c r="C14" s="659">
        <v>232219210</v>
      </c>
      <c r="D14" s="659">
        <v>234551380</v>
      </c>
      <c r="E14" s="873">
        <v>234551380</v>
      </c>
    </row>
    <row r="15" spans="1:5" s="176" customFormat="1" ht="12" customHeight="1">
      <c r="A15" s="12" t="str">
        <f>'1.sz.mell.'!A13</f>
        <v>4</v>
      </c>
      <c r="B15" s="178" t="str">
        <f>'1.sz.mell.'!B13</f>
        <v>Önkormányzatok szociális és gyermekjóléti feladatainak támogatása</v>
      </c>
      <c r="C15" s="659">
        <v>99626218</v>
      </c>
      <c r="D15" s="659">
        <v>112688449</v>
      </c>
      <c r="E15" s="873">
        <v>112688449</v>
      </c>
    </row>
    <row r="16" spans="1:5" s="176" customFormat="1" ht="12" customHeight="1">
      <c r="A16" s="12" t="str">
        <f>'1.sz.mell.'!A14</f>
        <v>5</v>
      </c>
      <c r="B16" s="178" t="str">
        <f>'1.sz.mell.'!B14</f>
        <v>Önkormányzatok gyermekétkeztetési feladatainak támogatása</v>
      </c>
      <c r="C16" s="659">
        <v>72574122</v>
      </c>
      <c r="D16" s="659">
        <v>78928024</v>
      </c>
      <c r="E16" s="873">
        <v>78928024</v>
      </c>
    </row>
    <row r="17" spans="1:5" s="176" customFormat="1" ht="12" customHeight="1">
      <c r="A17" s="12" t="str">
        <f>'1.sz.mell.'!A15</f>
        <v>6</v>
      </c>
      <c r="B17" s="120" t="str">
        <f>'1.sz.mell.'!B15</f>
        <v>Önkormányzatok kulturális feladatainak támogatása</v>
      </c>
      <c r="C17" s="659">
        <v>14187543</v>
      </c>
      <c r="D17" s="659">
        <v>15462543</v>
      </c>
      <c r="E17" s="873">
        <v>15462543</v>
      </c>
    </row>
    <row r="18" spans="1:5" s="176" customFormat="1" ht="12" customHeight="1">
      <c r="A18" s="14" t="str">
        <f>'1.sz.mell.'!A16</f>
        <v>7</v>
      </c>
      <c r="B18" s="121" t="str">
        <f>'1.sz.mell.'!B16</f>
        <v>Működési célú kvi támogatások és kiegészítő támogatások </v>
      </c>
      <c r="C18" s="660"/>
      <c r="D18" s="660">
        <v>48917350</v>
      </c>
      <c r="E18" s="874">
        <v>48917350</v>
      </c>
    </row>
    <row r="19" spans="1:5" s="176" customFormat="1" ht="12" customHeight="1">
      <c r="A19" s="618" t="str">
        <f>'1.sz.mell.'!A17</f>
        <v>8</v>
      </c>
      <c r="B19" s="120" t="str">
        <f>'1.sz.mell.'!B17</f>
        <v>Elszámolásból származó bevételek</v>
      </c>
      <c r="C19" s="666"/>
      <c r="D19" s="659">
        <v>12132549</v>
      </c>
      <c r="E19" s="873">
        <v>12132549</v>
      </c>
    </row>
    <row r="20" spans="1:5" s="176" customFormat="1" ht="12" customHeight="1">
      <c r="A20" s="13" t="str">
        <f>'1.sz.mell.'!A18</f>
        <v>9</v>
      </c>
      <c r="B20" s="177" t="str">
        <f>'1.sz.mell.'!B18</f>
        <v>Elvonások és befizetések bevételei</v>
      </c>
      <c r="C20" s="658"/>
      <c r="D20" s="658">
        <v>0</v>
      </c>
      <c r="E20" s="872"/>
    </row>
    <row r="21" spans="1:5" s="176" customFormat="1" ht="12" customHeight="1">
      <c r="A21" s="13" t="str">
        <f>'1.sz.mell.'!A19</f>
        <v>10</v>
      </c>
      <c r="B21" s="616" t="str">
        <f>'1.sz.mell.'!B19</f>
        <v>Önkormányzat működési támogatásai (2+…+.9)</v>
      </c>
      <c r="C21" s="756">
        <f>SUM(C13:C20)</f>
        <v>620272680</v>
      </c>
      <c r="D21" s="875">
        <v>704345882</v>
      </c>
      <c r="E21" s="876">
        <f>SUM(E13:E20)</f>
        <v>704345882</v>
      </c>
    </row>
    <row r="22" spans="1:5" s="176" customFormat="1" ht="12" customHeight="1">
      <c r="A22" s="12" t="str">
        <f>'1.sz.mell.'!A20</f>
        <v>11</v>
      </c>
      <c r="B22" s="178" t="str">
        <f>'1.sz.mell.'!B20</f>
        <v>Működési célú garancia- és kezességvállalásból megtérülések </v>
      </c>
      <c r="C22" s="659"/>
      <c r="D22" s="658">
        <v>0</v>
      </c>
      <c r="E22" s="872"/>
    </row>
    <row r="23" spans="1:5" s="176" customFormat="1" ht="12" customHeight="1">
      <c r="A23" s="12" t="str">
        <f>'1.sz.mell.'!A21</f>
        <v>12</v>
      </c>
      <c r="B23" s="178" t="str">
        <f>'1.sz.mell.'!B21</f>
        <v>Működési célú visszatérítendő támogatások, kölcsönök visszatérülése </v>
      </c>
      <c r="C23" s="659"/>
      <c r="D23" s="658">
        <v>0</v>
      </c>
      <c r="E23" s="872"/>
    </row>
    <row r="24" spans="1:5" s="176" customFormat="1" ht="12" customHeight="1">
      <c r="A24" s="12" t="str">
        <f>'1.sz.mell.'!A22</f>
        <v>13</v>
      </c>
      <c r="B24" s="178" t="str">
        <f>'1.sz.mell.'!B22</f>
        <v>Működési célú visszatérítendő támogatások, kölcsönök igénybevétele</v>
      </c>
      <c r="C24" s="659"/>
      <c r="D24" s="658">
        <v>0</v>
      </c>
      <c r="E24" s="872"/>
    </row>
    <row r="25" spans="1:5" s="176" customFormat="1" ht="12" customHeight="1">
      <c r="A25" s="12" t="str">
        <f>'1.sz.mell.'!A23</f>
        <v>14</v>
      </c>
      <c r="B25" s="178" t="str">
        <f>'1.sz.mell.'!B23</f>
        <v>Egyéb működési célú támogatások bevételei </v>
      </c>
      <c r="C25" s="659">
        <v>120716810</v>
      </c>
      <c r="D25" s="658">
        <v>164553397</v>
      </c>
      <c r="E25" s="872">
        <v>164427271</v>
      </c>
    </row>
    <row r="26" spans="1:5" s="176" customFormat="1" ht="12" customHeight="1" thickBot="1">
      <c r="A26" s="14" t="str">
        <f>'1.sz.mell.'!A24</f>
        <v>15</v>
      </c>
      <c r="B26" s="121" t="str">
        <f>'1.sz.mell.'!B24</f>
        <v>14-ből EU-s támogatás</v>
      </c>
      <c r="C26" s="660"/>
      <c r="D26" s="660">
        <v>389913</v>
      </c>
      <c r="E26" s="874">
        <v>389913</v>
      </c>
    </row>
    <row r="27" spans="1:5" s="176" customFormat="1" ht="12" customHeight="1" thickBot="1">
      <c r="A27" s="18">
        <f>'1.sz.mell.'!A25</f>
        <v>16</v>
      </c>
      <c r="B27" s="19" t="str">
        <f>'1.sz.mell.'!B25</f>
        <v>Felhalmozási célú támogatások államháztartáson belülről (17+…+21)</v>
      </c>
      <c r="C27" s="665">
        <f>+C28+C29+C30+C31+C32</f>
        <v>40143288</v>
      </c>
      <c r="D27" s="665">
        <v>0</v>
      </c>
      <c r="E27" s="871">
        <f>+E28+E29+E30+E31+E32</f>
        <v>0</v>
      </c>
    </row>
    <row r="28" spans="1:5" s="176" customFormat="1" ht="12" customHeight="1">
      <c r="A28" s="13" t="str">
        <f>'1.sz.mell.'!A26</f>
        <v>17</v>
      </c>
      <c r="B28" s="177" t="str">
        <f>'1.sz.mell.'!B26</f>
        <v>Felhalmozási célú önkormányzati támogatások</v>
      </c>
      <c r="C28" s="658"/>
      <c r="D28" s="658">
        <v>0</v>
      </c>
      <c r="E28" s="872"/>
    </row>
    <row r="29" spans="1:5" s="176" customFormat="1" ht="12" customHeight="1">
      <c r="A29" s="12" t="str">
        <f>'1.sz.mell.'!A27</f>
        <v>18</v>
      </c>
      <c r="B29" s="178" t="str">
        <f>'1.sz.mell.'!B27</f>
        <v>Felhalmozási célú garancia- és kezességvállalásból megtérülések</v>
      </c>
      <c r="C29" s="659"/>
      <c r="D29" s="659">
        <v>0</v>
      </c>
      <c r="E29" s="873"/>
    </row>
    <row r="30" spans="1:5" s="176" customFormat="1" ht="12" customHeight="1">
      <c r="A30" s="12" t="str">
        <f>'1.sz.mell.'!A28</f>
        <v>19</v>
      </c>
      <c r="B30" s="178" t="str">
        <f>'1.sz.mell.'!B28</f>
        <v>Felhalmozási célú visszatérítendő támogatások, kölcsönök visszatérülése</v>
      </c>
      <c r="C30" s="659"/>
      <c r="D30" s="659">
        <v>0</v>
      </c>
      <c r="E30" s="873"/>
    </row>
    <row r="31" spans="1:5" s="176" customFormat="1" ht="12" customHeight="1">
      <c r="A31" s="12" t="str">
        <f>'1.sz.mell.'!A29</f>
        <v>20</v>
      </c>
      <c r="B31" s="178" t="str">
        <f>'1.sz.mell.'!B29</f>
        <v>Felhalmozási célú visszatérítendő támogatások, kölcsönök igénybevétele</v>
      </c>
      <c r="C31" s="659"/>
      <c r="D31" s="659">
        <v>0</v>
      </c>
      <c r="E31" s="873"/>
    </row>
    <row r="32" spans="1:5" s="176" customFormat="1" ht="12" customHeight="1">
      <c r="A32" s="12" t="str">
        <f>'1.sz.mell.'!A30</f>
        <v>21</v>
      </c>
      <c r="B32" s="178" t="str">
        <f>'1.sz.mell.'!B30</f>
        <v>Egyéb felhalmozási célú támogatások bevételei</v>
      </c>
      <c r="C32" s="659">
        <v>40143288</v>
      </c>
      <c r="D32" s="659">
        <v>0</v>
      </c>
      <c r="E32" s="873"/>
    </row>
    <row r="33" spans="1:5" s="176" customFormat="1" ht="12" customHeight="1" thickBot="1">
      <c r="A33" s="14" t="str">
        <f>'1.sz.mell.'!A31</f>
        <v>22</v>
      </c>
      <c r="B33" s="179" t="str">
        <f>'1.sz.mell.'!B31</f>
        <v>   21-ből EU-s támogatás</v>
      </c>
      <c r="C33" s="660">
        <v>40143288</v>
      </c>
      <c r="D33" s="660">
        <v>0</v>
      </c>
      <c r="E33" s="874"/>
    </row>
    <row r="34" spans="1:5" s="176" customFormat="1" ht="12" customHeight="1" thickBot="1">
      <c r="A34" s="18">
        <f>'1.sz.mell.'!A32</f>
        <v>23</v>
      </c>
      <c r="B34" s="19" t="str">
        <f>'1.sz.mell.'!B32</f>
        <v>Közhatalmi bevételek (24+…+30)</v>
      </c>
      <c r="C34" s="657">
        <f>SUM(C35:C41)</f>
        <v>0</v>
      </c>
      <c r="D34" s="657">
        <v>0</v>
      </c>
      <c r="E34" s="877">
        <f>SUM(E35:E41)</f>
        <v>0</v>
      </c>
    </row>
    <row r="35" spans="1:5" s="176" customFormat="1" ht="12" customHeight="1">
      <c r="A35" s="13" t="str">
        <f>'1.sz.mell.'!A33</f>
        <v>24</v>
      </c>
      <c r="B35" s="177" t="str">
        <f>'1.sz.mell.'!B33</f>
        <v>Építményadó</v>
      </c>
      <c r="C35" s="658"/>
      <c r="D35" s="658">
        <v>0</v>
      </c>
      <c r="E35" s="872"/>
    </row>
    <row r="36" spans="1:5" s="176" customFormat="1" ht="12" customHeight="1">
      <c r="A36" s="12" t="str">
        <f>'1.sz.mell.'!A34</f>
        <v>25</v>
      </c>
      <c r="B36" s="177" t="str">
        <f>'1.sz.mell.'!B34</f>
        <v>Magánszemélyek kommunális adója</v>
      </c>
      <c r="C36" s="659"/>
      <c r="D36" s="659">
        <v>0</v>
      </c>
      <c r="E36" s="873"/>
    </row>
    <row r="37" spans="1:5" s="176" customFormat="1" ht="12" customHeight="1">
      <c r="A37" s="12" t="str">
        <f>'1.sz.mell.'!A35</f>
        <v>26</v>
      </c>
      <c r="B37" s="177" t="str">
        <f>'1.sz.mell.'!B35</f>
        <v>Iparűzési adó</v>
      </c>
      <c r="C37" s="659"/>
      <c r="D37" s="659">
        <v>0</v>
      </c>
      <c r="E37" s="873"/>
    </row>
    <row r="38" spans="1:5" s="176" customFormat="1" ht="12" customHeight="1">
      <c r="A38" s="12" t="str">
        <f>'1.sz.mell.'!A36</f>
        <v>27</v>
      </c>
      <c r="B38" s="177" t="str">
        <f>'1.sz.mell.'!B36</f>
        <v>Talajterhelési díj </v>
      </c>
      <c r="C38" s="659"/>
      <c r="D38" s="659">
        <v>0</v>
      </c>
      <c r="E38" s="873"/>
    </row>
    <row r="39" spans="1:5" s="176" customFormat="1" ht="12" customHeight="1">
      <c r="A39" s="12" t="str">
        <f>'1.sz.mell.'!A37</f>
        <v>28</v>
      </c>
      <c r="B39" s="177" t="str">
        <f>'1.sz.mell.'!B37</f>
        <v>Gépjárműadó</v>
      </c>
      <c r="C39" s="659"/>
      <c r="D39" s="659">
        <v>0</v>
      </c>
      <c r="E39" s="873"/>
    </row>
    <row r="40" spans="1:5" s="176" customFormat="1" ht="12" customHeight="1">
      <c r="A40" s="12" t="str">
        <f>'1.sz.mell.'!A38</f>
        <v>29</v>
      </c>
      <c r="B40" s="177" t="str">
        <f>'1.sz.mell.'!B38</f>
        <v>Telekadó</v>
      </c>
      <c r="C40" s="659"/>
      <c r="D40" s="659">
        <v>0</v>
      </c>
      <c r="E40" s="873"/>
    </row>
    <row r="41" spans="1:5" s="176" customFormat="1" ht="12" customHeight="1" thickBot="1">
      <c r="A41" s="14" t="str">
        <f>'1.sz.mell.'!A39</f>
        <v>30</v>
      </c>
      <c r="B41" s="177" t="str">
        <f>'1.sz.mell.'!B39</f>
        <v>Egyéb közhatalmi bevétel</v>
      </c>
      <c r="C41" s="660"/>
      <c r="D41" s="660">
        <v>0</v>
      </c>
      <c r="E41" s="874"/>
    </row>
    <row r="42" spans="1:5" s="176" customFormat="1" ht="12" customHeight="1" thickBot="1">
      <c r="A42" s="18">
        <f>'1.sz.mell.'!A40</f>
        <v>31</v>
      </c>
      <c r="B42" s="19" t="str">
        <f>'1.sz.mell.'!B40</f>
        <v>Működési bevételek (32+…+ 42)</v>
      </c>
      <c r="C42" s="665">
        <f>SUM(C43:C53)</f>
        <v>21079000</v>
      </c>
      <c r="D42" s="665">
        <v>21501000</v>
      </c>
      <c r="E42" s="871">
        <f>SUM(E43:E53)</f>
        <v>18381561</v>
      </c>
    </row>
    <row r="43" spans="1:5" s="176" customFormat="1" ht="12" customHeight="1">
      <c r="A43" s="13" t="str">
        <f>'1.sz.mell.'!A41</f>
        <v>32</v>
      </c>
      <c r="B43" s="177" t="str">
        <f>'1.sz.mell.'!B41</f>
        <v>Készletértékesítés ellenértéke</v>
      </c>
      <c r="C43" s="658"/>
      <c r="D43" s="658">
        <v>0</v>
      </c>
      <c r="E43" s="872"/>
    </row>
    <row r="44" spans="1:5" s="176" customFormat="1" ht="12" customHeight="1">
      <c r="A44" s="12" t="str">
        <f>'1.sz.mell.'!A42</f>
        <v>33</v>
      </c>
      <c r="B44" s="178" t="str">
        <f>'1.sz.mell.'!B42</f>
        <v>Szolgáltatások ellenértéke</v>
      </c>
      <c r="C44" s="659">
        <v>2007000</v>
      </c>
      <c r="D44" s="659">
        <v>2007000</v>
      </c>
      <c r="E44" s="873">
        <v>1771900</v>
      </c>
    </row>
    <row r="45" spans="1:5" s="176" customFormat="1" ht="12" customHeight="1">
      <c r="A45" s="12" t="str">
        <f>'1.sz.mell.'!A43</f>
        <v>34</v>
      </c>
      <c r="B45" s="178" t="str">
        <f>'1.sz.mell.'!B43</f>
        <v>Közvetített szolgáltatások értéke</v>
      </c>
      <c r="C45" s="659">
        <v>3400000</v>
      </c>
      <c r="D45" s="659">
        <v>3400000</v>
      </c>
      <c r="E45" s="873">
        <v>3043279</v>
      </c>
    </row>
    <row r="46" spans="1:5" s="176" customFormat="1" ht="12" customHeight="1">
      <c r="A46" s="12" t="str">
        <f>'1.sz.mell.'!A44</f>
        <v>35</v>
      </c>
      <c r="B46" s="178" t="str">
        <f>'1.sz.mell.'!B44</f>
        <v>Tulajdonosi bevételek</v>
      </c>
      <c r="C46" s="659">
        <v>9011000</v>
      </c>
      <c r="D46" s="659">
        <v>9011000</v>
      </c>
      <c r="E46" s="873">
        <v>7450662</v>
      </c>
    </row>
    <row r="47" spans="1:5" s="176" customFormat="1" ht="12" customHeight="1">
      <c r="A47" s="12" t="str">
        <f>'1.sz.mell.'!A45</f>
        <v>36</v>
      </c>
      <c r="B47" s="178" t="str">
        <f>'1.sz.mell.'!B45</f>
        <v>Ellátási díjak</v>
      </c>
      <c r="C47" s="659"/>
      <c r="D47" s="659">
        <v>0</v>
      </c>
      <c r="E47" s="873"/>
    </row>
    <row r="48" spans="1:5" s="176" customFormat="1" ht="12" customHeight="1">
      <c r="A48" s="12" t="str">
        <f>'1.sz.mell.'!A46</f>
        <v>37</v>
      </c>
      <c r="B48" s="178" t="str">
        <f>'1.sz.mell.'!B46</f>
        <v>Kiszámlázott általános forgalmi adó </v>
      </c>
      <c r="C48" s="659">
        <v>3923000</v>
      </c>
      <c r="D48" s="659">
        <v>3923000</v>
      </c>
      <c r="E48" s="873">
        <v>3738794</v>
      </c>
    </row>
    <row r="49" spans="1:5" s="176" customFormat="1" ht="12" customHeight="1">
      <c r="A49" s="12" t="str">
        <f>'1.sz.mell.'!A47</f>
        <v>38</v>
      </c>
      <c r="B49" s="178" t="str">
        <f>'1.sz.mell.'!B47</f>
        <v>Általános forgalmi adó visszatérítése</v>
      </c>
      <c r="C49" s="659">
        <v>2188000</v>
      </c>
      <c r="D49" s="659">
        <v>2188000</v>
      </c>
      <c r="E49" s="873">
        <v>1850000</v>
      </c>
    </row>
    <row r="50" spans="1:5" s="176" customFormat="1" ht="12" customHeight="1">
      <c r="A50" s="12" t="str">
        <f>'1.sz.mell.'!A48</f>
        <v>39</v>
      </c>
      <c r="B50" s="178" t="str">
        <f>'1.sz.mell.'!B48</f>
        <v>Kamatbevételek és más nyereségjellegű bevételek</v>
      </c>
      <c r="C50" s="659"/>
      <c r="D50" s="659">
        <v>0</v>
      </c>
      <c r="E50" s="873">
        <v>266</v>
      </c>
    </row>
    <row r="51" spans="1:5" s="176" customFormat="1" ht="12" customHeight="1">
      <c r="A51" s="12" t="str">
        <f>'1.sz.mell.'!A49</f>
        <v>40</v>
      </c>
      <c r="B51" s="178" t="str">
        <f>'1.sz.mell.'!B49</f>
        <v>Egyéb pénzügyi műveletek bevételei</v>
      </c>
      <c r="C51" s="666"/>
      <c r="D51" s="666">
        <v>0</v>
      </c>
      <c r="E51" s="878"/>
    </row>
    <row r="52" spans="1:5" s="176" customFormat="1" ht="12" customHeight="1">
      <c r="A52" s="14" t="str">
        <f>'1.sz.mell.'!A50</f>
        <v>41</v>
      </c>
      <c r="B52" s="179" t="str">
        <f>'1.sz.mell.'!B50</f>
        <v>Biztosító által fizetett kártérítés</v>
      </c>
      <c r="C52" s="676"/>
      <c r="D52" s="676">
        <v>422000</v>
      </c>
      <c r="E52" s="879">
        <v>422000</v>
      </c>
    </row>
    <row r="53" spans="1:5" s="176" customFormat="1" ht="12" customHeight="1" thickBot="1">
      <c r="A53" s="14" t="str">
        <f>'1.sz.mell.'!A51</f>
        <v>42</v>
      </c>
      <c r="B53" s="121" t="str">
        <f>'1.sz.mell.'!B51</f>
        <v>Egyéb működési bevételek</v>
      </c>
      <c r="C53" s="678">
        <v>550000</v>
      </c>
      <c r="D53" s="936">
        <v>50000</v>
      </c>
      <c r="E53" s="879">
        <v>104660</v>
      </c>
    </row>
    <row r="54" spans="1:5" s="176" customFormat="1" ht="12" customHeight="1" thickBot="1">
      <c r="A54" s="18">
        <f>'1.sz.mell.'!A52</f>
        <v>43</v>
      </c>
      <c r="B54" s="19" t="str">
        <f>'1.sz.mell.'!B52</f>
        <v>Felhalmozási bevételek (44+…+48)</v>
      </c>
      <c r="C54" s="665">
        <f>SUM(C55:C59)</f>
        <v>0</v>
      </c>
      <c r="D54" s="665">
        <v>0</v>
      </c>
      <c r="E54" s="871">
        <f>SUM(E55:E59)</f>
        <v>0</v>
      </c>
    </row>
    <row r="55" spans="1:5" s="176" customFormat="1" ht="12" customHeight="1">
      <c r="A55" s="13" t="str">
        <f>'1.sz.mell.'!A53</f>
        <v>44</v>
      </c>
      <c r="B55" s="177" t="str">
        <f>'1.sz.mell.'!B53</f>
        <v>Immateriális javak értékesítése</v>
      </c>
      <c r="C55" s="675"/>
      <c r="D55" s="675">
        <v>0</v>
      </c>
      <c r="E55" s="880"/>
    </row>
    <row r="56" spans="1:5" s="176" customFormat="1" ht="12" customHeight="1">
      <c r="A56" s="12" t="str">
        <f>'1.sz.mell.'!A54</f>
        <v>45</v>
      </c>
      <c r="B56" s="178" t="str">
        <f>'1.sz.mell.'!B54</f>
        <v>Ingatlanok értékesítése</v>
      </c>
      <c r="C56" s="666"/>
      <c r="D56" s="666">
        <v>0</v>
      </c>
      <c r="E56" s="878"/>
    </row>
    <row r="57" spans="1:5" s="176" customFormat="1" ht="12" customHeight="1">
      <c r="A57" s="12" t="str">
        <f>'1.sz.mell.'!A55</f>
        <v>46</v>
      </c>
      <c r="B57" s="178" t="str">
        <f>'1.sz.mell.'!B55</f>
        <v>Egyéb tárgyi eszközök értékesítése</v>
      </c>
      <c r="C57" s="666"/>
      <c r="D57" s="666">
        <v>0</v>
      </c>
      <c r="E57" s="878"/>
    </row>
    <row r="58" spans="1:5" s="176" customFormat="1" ht="12" customHeight="1">
      <c r="A58" s="12" t="str">
        <f>'1.sz.mell.'!A56</f>
        <v>47</v>
      </c>
      <c r="B58" s="178" t="str">
        <f>'1.sz.mell.'!B56</f>
        <v>Részesedések értékesítése</v>
      </c>
      <c r="C58" s="666"/>
      <c r="D58" s="666">
        <v>0</v>
      </c>
      <c r="E58" s="878"/>
    </row>
    <row r="59" spans="1:5" s="176" customFormat="1" ht="12" customHeight="1" thickBot="1">
      <c r="A59" s="14" t="str">
        <f>'1.sz.mell.'!A57</f>
        <v>48</v>
      </c>
      <c r="B59" s="121" t="str">
        <f>'1.sz.mell.'!B57</f>
        <v>Részesedések megszűnéséhez kapcsolódó bevételek</v>
      </c>
      <c r="C59" s="676"/>
      <c r="D59" s="676">
        <v>0</v>
      </c>
      <c r="E59" s="879"/>
    </row>
    <row r="60" spans="1:5" s="176" customFormat="1" ht="12" customHeight="1" thickBot="1">
      <c r="A60" s="18">
        <f>'1.sz.mell.'!A58</f>
        <v>49</v>
      </c>
      <c r="B60" s="19" t="str">
        <f>'1.sz.mell.'!B58</f>
        <v>Működési célú átvett pénzeszközök (50+ … + 52)</v>
      </c>
      <c r="C60" s="665">
        <f>SUM(C61:C63)</f>
        <v>0</v>
      </c>
      <c r="D60" s="665">
        <v>0</v>
      </c>
      <c r="E60" s="871">
        <f>SUM(E61:E63)</f>
        <v>0</v>
      </c>
    </row>
    <row r="61" spans="1:5" s="176" customFormat="1" ht="12" customHeight="1">
      <c r="A61" s="13" t="str">
        <f>'1.sz.mell.'!A59</f>
        <v>50</v>
      </c>
      <c r="B61" s="177" t="str">
        <f>'1.sz.mell.'!B59</f>
        <v>Működési célú garancia- és kezességvállalásból megtérülések ÁH-n kívülről</v>
      </c>
      <c r="C61" s="658"/>
      <c r="D61" s="658">
        <v>0</v>
      </c>
      <c r="E61" s="872"/>
    </row>
    <row r="62" spans="1:5" s="176" customFormat="1" ht="12" customHeight="1">
      <c r="A62" s="12" t="str">
        <f>'1.sz.mell.'!A60</f>
        <v>51</v>
      </c>
      <c r="B62" s="178" t="str">
        <f>'1.sz.mell.'!B60</f>
        <v>Működési célú visszatérítendő támogatások, kölcsönök visszatér. ÁH-n kívülről</v>
      </c>
      <c r="C62" s="659"/>
      <c r="D62" s="659">
        <v>0</v>
      </c>
      <c r="E62" s="873"/>
    </row>
    <row r="63" spans="1:5" s="176" customFormat="1" ht="12" customHeight="1">
      <c r="A63" s="12" t="str">
        <f>'1.sz.mell.'!A61</f>
        <v>52</v>
      </c>
      <c r="B63" s="178" t="str">
        <f>'1.sz.mell.'!B61</f>
        <v>Egyéb működési célú átvett pénzeszköz</v>
      </c>
      <c r="C63" s="659"/>
      <c r="D63" s="659">
        <v>0</v>
      </c>
      <c r="E63" s="873"/>
    </row>
    <row r="64" spans="1:5" s="176" customFormat="1" ht="12" customHeight="1" thickBot="1">
      <c r="A64" s="14" t="str">
        <f>'1.sz.mell.'!A62</f>
        <v>53</v>
      </c>
      <c r="B64" s="121" t="str">
        <f>'1.sz.mell.'!B62</f>
        <v>  52-ből EU-s támogatás (közvetlen)</v>
      </c>
      <c r="C64" s="660"/>
      <c r="D64" s="660">
        <v>0</v>
      </c>
      <c r="E64" s="874"/>
    </row>
    <row r="65" spans="1:5" s="176" customFormat="1" ht="12" customHeight="1" thickBot="1">
      <c r="A65" s="18">
        <f>'1.sz.mell.'!A63</f>
        <v>54</v>
      </c>
      <c r="B65" s="119" t="str">
        <f>'1.sz.mell.'!B63</f>
        <v>Felhalmozási célú átvett pénzeszközök (55+…+57)</v>
      </c>
      <c r="C65" s="665">
        <f>SUM(C66:C68)</f>
        <v>0</v>
      </c>
      <c r="D65" s="665">
        <v>0</v>
      </c>
      <c r="E65" s="871">
        <f>SUM(E66:E68)</f>
        <v>0</v>
      </c>
    </row>
    <row r="66" spans="1:5" s="176" customFormat="1" ht="12" customHeight="1">
      <c r="A66" s="13" t="str">
        <f>'1.sz.mell.'!A64</f>
        <v>55</v>
      </c>
      <c r="B66" s="177" t="str">
        <f>'1.sz.mell.'!B64</f>
        <v>Felhalm. célú garancia- és kezességvállalásból megtérülések ÁH-n kívülről</v>
      </c>
      <c r="C66" s="666"/>
      <c r="D66" s="666">
        <v>0</v>
      </c>
      <c r="E66" s="878"/>
    </row>
    <row r="67" spans="1:5" s="176" customFormat="1" ht="12" customHeight="1">
      <c r="A67" s="12" t="str">
        <f>'1.sz.mell.'!A65</f>
        <v>56</v>
      </c>
      <c r="B67" s="178" t="str">
        <f>'1.sz.mell.'!B65</f>
        <v>Felhalm. célú visszatérítendő támogatások, kölcsönök visszatér. ÁH-n kívülről</v>
      </c>
      <c r="C67" s="666"/>
      <c r="D67" s="666">
        <v>0</v>
      </c>
      <c r="E67" s="878"/>
    </row>
    <row r="68" spans="1:5" s="176" customFormat="1" ht="12" customHeight="1">
      <c r="A68" s="12" t="str">
        <f>'1.sz.mell.'!A66</f>
        <v>57</v>
      </c>
      <c r="B68" s="178" t="str">
        <f>'1.sz.mell.'!B66</f>
        <v>Egyéb felhalmozási célú átvett pénzeszköz</v>
      </c>
      <c r="C68" s="666"/>
      <c r="D68" s="666">
        <v>0</v>
      </c>
      <c r="E68" s="878"/>
    </row>
    <row r="69" spans="1:5" s="176" customFormat="1" ht="12" customHeight="1" thickBot="1">
      <c r="A69" s="14" t="str">
        <f>'1.sz.mell.'!A67</f>
        <v>58</v>
      </c>
      <c r="B69" s="121" t="str">
        <f>'1.sz.mell.'!B67</f>
        <v>  57-ből EU-s támogatás (közvetlen)</v>
      </c>
      <c r="C69" s="666"/>
      <c r="D69" s="666">
        <v>0</v>
      </c>
      <c r="E69" s="878"/>
    </row>
    <row r="70" spans="1:5" s="176" customFormat="1" ht="12" customHeight="1" thickBot="1">
      <c r="A70" s="18">
        <f>'1.sz.mell.'!A68</f>
        <v>59</v>
      </c>
      <c r="B70" s="19" t="str">
        <f>'1.sz.mell.'!B68</f>
        <v>KÖLTSÉGVETÉSI BEVÉTELEK ÖSSZESEN: (1+16+23+31+43+49+54)</v>
      </c>
      <c r="C70" s="657">
        <f>+C12+C27+C34+C42+C54+C60+C65</f>
        <v>802211778</v>
      </c>
      <c r="D70" s="657">
        <v>890400279</v>
      </c>
      <c r="E70" s="877">
        <f>+E12+E27+E34+E42+E54+E60+E65</f>
        <v>887154714</v>
      </c>
    </row>
    <row r="71" spans="1:5" s="176" customFormat="1" ht="12" customHeight="1" thickBot="1">
      <c r="A71" s="937">
        <f>'1.sz.mell.'!A69</f>
        <v>60</v>
      </c>
      <c r="B71" s="119" t="str">
        <f>'1.sz.mell.'!B69</f>
        <v>Hitel-, kölcsönfelvétel államháztartáson kívülről  (61+…+63)</v>
      </c>
      <c r="C71" s="665">
        <f>SUM(C72:C74)</f>
        <v>0</v>
      </c>
      <c r="D71" s="665">
        <v>0</v>
      </c>
      <c r="E71" s="871">
        <f>SUM(E72:E74)</f>
        <v>0</v>
      </c>
    </row>
    <row r="72" spans="1:5" s="176" customFormat="1" ht="12" customHeight="1">
      <c r="A72" s="938" t="str">
        <f>'1.sz.mell.'!A70</f>
        <v>61</v>
      </c>
      <c r="B72" s="177" t="str">
        <f>'1.sz.mell.'!B70</f>
        <v>Hosszú lejáratú  hitelek, kölcsönök felvétele</v>
      </c>
      <c r="C72" s="666"/>
      <c r="D72" s="666">
        <v>0</v>
      </c>
      <c r="E72" s="878"/>
    </row>
    <row r="73" spans="1:5" s="176" customFormat="1" ht="12" customHeight="1">
      <c r="A73" s="939" t="str">
        <f>'1.sz.mell.'!A71</f>
        <v>62</v>
      </c>
      <c r="B73" s="178" t="str">
        <f>'1.sz.mell.'!B71</f>
        <v>Likviditási célú  hitelek, kölcsönök felvétele pénzügyi vállalkozástól</v>
      </c>
      <c r="C73" s="666"/>
      <c r="D73" s="666">
        <v>0</v>
      </c>
      <c r="E73" s="878"/>
    </row>
    <row r="74" spans="1:5" s="176" customFormat="1" ht="12" customHeight="1" thickBot="1">
      <c r="A74" s="940" t="str">
        <f>'1.sz.mell.'!A72</f>
        <v>63</v>
      </c>
      <c r="B74" s="212" t="str">
        <f>'1.sz.mell.'!B72</f>
        <v>Rövid lejáratú  hitelek, kölcsönök felvétele pénzügyi vállalkozástól</v>
      </c>
      <c r="C74" s="678"/>
      <c r="D74" s="666">
        <v>0</v>
      </c>
      <c r="E74" s="878"/>
    </row>
    <row r="75" spans="1:5" s="176" customFormat="1" ht="12" customHeight="1" thickBot="1">
      <c r="A75" s="937">
        <f>'1.sz.mell.'!A73</f>
        <v>64</v>
      </c>
      <c r="B75" s="119" t="str">
        <f>'1.sz.mell.'!B73</f>
        <v>Belföldi értékpapírok bevételei (65 +…+ 68)</v>
      </c>
      <c r="C75" s="665">
        <f>SUM(C76:C79)</f>
        <v>0</v>
      </c>
      <c r="D75" s="665">
        <v>0</v>
      </c>
      <c r="E75" s="871">
        <f>SUM(E76:E79)</f>
        <v>0</v>
      </c>
    </row>
    <row r="76" spans="1:5" s="176" customFormat="1" ht="12" customHeight="1">
      <c r="A76" s="938" t="str">
        <f>'1.sz.mell.'!A74</f>
        <v>65</v>
      </c>
      <c r="B76" s="233" t="str">
        <f>'1.sz.mell.'!B74</f>
        <v>Forgatási célú belföldi értékpapírok beváltása,  értékesítése</v>
      </c>
      <c r="C76" s="666"/>
      <c r="D76" s="666">
        <v>0</v>
      </c>
      <c r="E76" s="878"/>
    </row>
    <row r="77" spans="1:5" s="176" customFormat="1" ht="12" customHeight="1">
      <c r="A77" s="939" t="str">
        <f>'1.sz.mell.'!A75</f>
        <v>66</v>
      </c>
      <c r="B77" s="233" t="str">
        <f>'1.sz.mell.'!B75</f>
        <v>Éven belüli lejáratú belföldi értékpapírok kibocsátása</v>
      </c>
      <c r="C77" s="666"/>
      <c r="D77" s="666">
        <v>0</v>
      </c>
      <c r="E77" s="878"/>
    </row>
    <row r="78" spans="1:5" s="176" customFormat="1" ht="12" customHeight="1">
      <c r="A78" s="939" t="str">
        <f>'1.sz.mell.'!A76</f>
        <v>67</v>
      </c>
      <c r="B78" s="233" t="str">
        <f>'1.sz.mell.'!B76</f>
        <v>Befektetési célú belföldi értékpapírok beváltása,  értékesítése</v>
      </c>
      <c r="C78" s="666"/>
      <c r="D78" s="666">
        <v>0</v>
      </c>
      <c r="E78" s="878"/>
    </row>
    <row r="79" spans="1:5" s="176" customFormat="1" ht="12" customHeight="1" thickBot="1">
      <c r="A79" s="940" t="str">
        <f>'1.sz.mell.'!A77</f>
        <v>68</v>
      </c>
      <c r="B79" s="234" t="str">
        <f>'1.sz.mell.'!B77</f>
        <v>Éven túli lejáratú belföldi értékpapírok kibocsátása</v>
      </c>
      <c r="C79" s="666"/>
      <c r="D79" s="666">
        <v>0</v>
      </c>
      <c r="E79" s="878"/>
    </row>
    <row r="80" spans="1:5" s="176" customFormat="1" ht="12" customHeight="1" thickBot="1">
      <c r="A80" s="937">
        <f>'1.sz.mell.'!A78</f>
        <v>69</v>
      </c>
      <c r="B80" s="119" t="str">
        <f>'1.sz.mell.'!B78</f>
        <v>Maradvány igénybevétele (70 + 71)</v>
      </c>
      <c r="C80" s="665">
        <f>SUM(C81:C82)</f>
        <v>87308247</v>
      </c>
      <c r="D80" s="665">
        <v>87308247</v>
      </c>
      <c r="E80" s="871">
        <f>SUM(E81:E82)</f>
        <v>87308247</v>
      </c>
    </row>
    <row r="81" spans="1:5" s="176" customFormat="1" ht="12" customHeight="1">
      <c r="A81" s="938" t="str">
        <f>'1.sz.mell.'!A79</f>
        <v>70</v>
      </c>
      <c r="B81" s="177" t="str">
        <f>'1.sz.mell.'!B79</f>
        <v>Előző év költségvetési maradványának igénybevétele</v>
      </c>
      <c r="C81" s="666">
        <v>87308247</v>
      </c>
      <c r="D81" s="666">
        <v>87308247</v>
      </c>
      <c r="E81" s="878">
        <v>87308247</v>
      </c>
    </row>
    <row r="82" spans="1:5" s="176" customFormat="1" ht="12" customHeight="1" thickBot="1">
      <c r="A82" s="940" t="str">
        <f>'1.sz.mell.'!A80</f>
        <v>71</v>
      </c>
      <c r="B82" s="121" t="str">
        <f>'1.sz.mell.'!B80</f>
        <v>Előző év vállalkozási maradványának igénybevétele</v>
      </c>
      <c r="C82" s="666"/>
      <c r="D82" s="666">
        <v>0</v>
      </c>
      <c r="E82" s="878"/>
    </row>
    <row r="83" spans="1:5" s="176" customFormat="1" ht="12" customHeight="1" thickBot="1">
      <c r="A83" s="937">
        <f>'1.sz.mell.'!A81</f>
        <v>72</v>
      </c>
      <c r="B83" s="119" t="str">
        <f>'1.sz.mell.'!B81</f>
        <v>Belföldi finanszírozás bevételei (73 + … + 75)</v>
      </c>
      <c r="C83" s="665">
        <f>SUM(C84:C86)</f>
        <v>0</v>
      </c>
      <c r="D83" s="665">
        <v>26986044</v>
      </c>
      <c r="E83" s="871">
        <f>SUM(E84:E86)</f>
        <v>26986044</v>
      </c>
    </row>
    <row r="84" spans="1:5" s="176" customFormat="1" ht="12" customHeight="1">
      <c r="A84" s="13" t="str">
        <f>'1.sz.mell.'!A82</f>
        <v>73</v>
      </c>
      <c r="B84" s="177" t="str">
        <f>'1.sz.mell.'!B82</f>
        <v>Államháztartáson belüli megelőlegezések</v>
      </c>
      <c r="C84" s="666"/>
      <c r="D84" s="666">
        <v>26986044</v>
      </c>
      <c r="E84" s="878">
        <v>26986044</v>
      </c>
    </row>
    <row r="85" spans="1:5" s="176" customFormat="1" ht="12" customHeight="1">
      <c r="A85" s="12" t="str">
        <f>'1.sz.mell.'!A83</f>
        <v>74</v>
      </c>
      <c r="B85" s="178" t="str">
        <f>'1.sz.mell.'!B83</f>
        <v>Államháztartáson belüli megelőlegezések törlesztése</v>
      </c>
      <c r="C85" s="666"/>
      <c r="D85" s="666">
        <v>0</v>
      </c>
      <c r="E85" s="878"/>
    </row>
    <row r="86" spans="1:5" s="176" customFormat="1" ht="12" customHeight="1" thickBot="1">
      <c r="A86" s="14" t="str">
        <f>'1.sz.mell.'!A84</f>
        <v>75</v>
      </c>
      <c r="B86" s="121" t="str">
        <f>'1.sz.mell.'!B84</f>
        <v>Lekötött betétek megszüntetése</v>
      </c>
      <c r="C86" s="666"/>
      <c r="D86" s="666">
        <v>0</v>
      </c>
      <c r="E86" s="878"/>
    </row>
    <row r="87" spans="1:5" s="176" customFormat="1" ht="12" customHeight="1" thickBot="1">
      <c r="A87" s="941" t="str">
        <f>'1.sz.mell.'!A85</f>
        <v>76</v>
      </c>
      <c r="B87" s="119" t="str">
        <f>'1.sz.mell.'!B85</f>
        <v>Külföldi finanszírozás bevételei (77+…+80)</v>
      </c>
      <c r="C87" s="665">
        <f>SUM(C88:C91)</f>
        <v>0</v>
      </c>
      <c r="D87" s="665">
        <v>0</v>
      </c>
      <c r="E87" s="871">
        <f>SUM(E88:E91)</f>
        <v>0</v>
      </c>
    </row>
    <row r="88" spans="1:5" s="176" customFormat="1" ht="12" customHeight="1">
      <c r="A88" s="942" t="str">
        <f>'1.sz.mell.'!A86</f>
        <v>77</v>
      </c>
      <c r="B88" s="177" t="str">
        <f>'1.sz.mell.'!B86</f>
        <v>Forgatási célú külföldi értékpapírok beváltása,  értékesítése</v>
      </c>
      <c r="C88" s="666"/>
      <c r="D88" s="666">
        <v>0</v>
      </c>
      <c r="E88" s="878"/>
    </row>
    <row r="89" spans="1:5" s="176" customFormat="1" ht="12" customHeight="1">
      <c r="A89" s="943" t="str">
        <f>'1.sz.mell.'!A87</f>
        <v>78</v>
      </c>
      <c r="B89" s="178" t="str">
        <f>'1.sz.mell.'!B87</f>
        <v>Befektetési célú külföldi értékpapírok beváltása,  értékesítése</v>
      </c>
      <c r="C89" s="666"/>
      <c r="D89" s="666">
        <v>0</v>
      </c>
      <c r="E89" s="878"/>
    </row>
    <row r="90" spans="1:5" s="176" customFormat="1" ht="12" customHeight="1">
      <c r="A90" s="943" t="str">
        <f>'1.sz.mell.'!A88</f>
        <v>79</v>
      </c>
      <c r="B90" s="178" t="str">
        <f>'1.sz.mell.'!B88</f>
        <v>Külföldi értékpapírok kibocsátása</v>
      </c>
      <c r="C90" s="666"/>
      <c r="D90" s="666">
        <v>0</v>
      </c>
      <c r="E90" s="878"/>
    </row>
    <row r="91" spans="1:5" s="176" customFormat="1" ht="12" customHeight="1" thickBot="1">
      <c r="A91" s="944" t="str">
        <f>'1.sz.mell.'!A89</f>
        <v>80</v>
      </c>
      <c r="B91" s="121" t="str">
        <f>'1.sz.mell.'!B89</f>
        <v>Külföldi hitelek, kölcsönök felvétele</v>
      </c>
      <c r="C91" s="666"/>
      <c r="D91" s="666">
        <v>0</v>
      </c>
      <c r="E91" s="878"/>
    </row>
    <row r="92" spans="1:5" s="176" customFormat="1" ht="12" customHeight="1" thickBot="1">
      <c r="A92" s="941" t="str">
        <f>'1.sz.mell.'!A90</f>
        <v>81</v>
      </c>
      <c r="B92" s="119" t="str">
        <f>'1.sz.mell.'!B90</f>
        <v>Váltóbevételek</v>
      </c>
      <c r="C92" s="667"/>
      <c r="D92" s="667">
        <v>0</v>
      </c>
      <c r="E92" s="881"/>
    </row>
    <row r="93" spans="1:5" s="176" customFormat="1" ht="13.5" customHeight="1" thickBot="1">
      <c r="A93" s="941" t="str">
        <f>'1.sz.mell.'!A91</f>
        <v>82</v>
      </c>
      <c r="B93" s="119" t="str">
        <f>'1.sz.mell.'!B91</f>
        <v>Adóssághoz nem kapcsolódó származékos ügyletek bevételei</v>
      </c>
      <c r="C93" s="667"/>
      <c r="D93" s="667">
        <v>0</v>
      </c>
      <c r="E93" s="881"/>
    </row>
    <row r="94" spans="1:5" s="176" customFormat="1" ht="15.75" customHeight="1" thickBot="1">
      <c r="A94" s="941" t="str">
        <f>'1.sz.mell.'!A92</f>
        <v>83</v>
      </c>
      <c r="B94" s="180" t="str">
        <f>'1.sz.mell.'!B92</f>
        <v>FINANSZÍROZÁSI BEVÉTELEK ÖSSZESEN: (60 + 64+69+72+76+81+82)</v>
      </c>
      <c r="C94" s="657">
        <f>+C71+C75+C80+C83+C87+C92+C93</f>
        <v>87308247</v>
      </c>
      <c r="D94" s="657">
        <v>114294291</v>
      </c>
      <c r="E94" s="877">
        <f>+E71+E75+E80+E83+E87+E93+E92</f>
        <v>114294291</v>
      </c>
    </row>
    <row r="95" spans="1:5" s="176" customFormat="1" ht="25.5" customHeight="1" thickBot="1">
      <c r="A95" s="122" t="str">
        <f>'1.sz.mell.'!A93</f>
        <v>84</v>
      </c>
      <c r="B95" s="181" t="str">
        <f>'1.sz.mell.'!B93</f>
        <v>KÖLTSÉGVETÉSI ÉS FINANSZÍROZÁSI BEVÉTELEK ÖSSZESEN: (59+83)</v>
      </c>
      <c r="C95" s="657">
        <f>+C70+C94</f>
        <v>889520025</v>
      </c>
      <c r="D95" s="657">
        <v>1004694570</v>
      </c>
      <c r="E95" s="877">
        <f>+E70+E94</f>
        <v>1001449005</v>
      </c>
    </row>
    <row r="96" spans="1:3" s="176" customFormat="1" ht="15" customHeight="1">
      <c r="A96" s="3"/>
      <c r="B96" s="4"/>
      <c r="C96" s="125"/>
    </row>
    <row r="97" spans="1:5" ht="16.5" customHeight="1">
      <c r="A97" s="971" t="s">
        <v>38</v>
      </c>
      <c r="B97" s="971"/>
      <c r="C97" s="971"/>
      <c r="D97" s="971"/>
      <c r="E97" s="971"/>
    </row>
    <row r="98" spans="1:5" s="182" customFormat="1" ht="16.5" customHeight="1" thickBot="1">
      <c r="A98" s="972"/>
      <c r="B98" s="972"/>
      <c r="C98" s="261"/>
      <c r="E98" s="261" t="str">
        <f>E8</f>
        <v> Forintban!</v>
      </c>
    </row>
    <row r="99" spans="1:5" ht="15.75">
      <c r="A99" s="964" t="s">
        <v>53</v>
      </c>
      <c r="B99" s="966" t="s">
        <v>264</v>
      </c>
      <c r="C99" s="968" t="s">
        <v>1016</v>
      </c>
      <c r="D99" s="969"/>
      <c r="E99" s="970"/>
    </row>
    <row r="100" spans="1:5" ht="24.75" thickBot="1">
      <c r="A100" s="965"/>
      <c r="B100" s="967"/>
      <c r="C100" s="289" t="s">
        <v>262</v>
      </c>
      <c r="D100" s="290" t="s">
        <v>267</v>
      </c>
      <c r="E100" s="291" t="str">
        <f>CONCATENATE(E10)</f>
        <v>2022. XII. 31. teljesítés</v>
      </c>
    </row>
    <row r="101" spans="1:5" s="175" customFormat="1" ht="12" customHeight="1" thickBot="1">
      <c r="A101" s="25" t="s">
        <v>236</v>
      </c>
      <c r="B101" s="26" t="s">
        <v>237</v>
      </c>
      <c r="C101" s="26" t="s">
        <v>238</v>
      </c>
      <c r="D101" s="26" t="s">
        <v>240</v>
      </c>
      <c r="E101" s="293" t="s">
        <v>239</v>
      </c>
    </row>
    <row r="102" spans="1:5" ht="12" customHeight="1" thickBot="1">
      <c r="A102" s="20">
        <f>'1.sz.mell.'!A100</f>
        <v>1</v>
      </c>
      <c r="B102" s="24" t="str">
        <f>'1.sz.mell.'!B100</f>
        <v>   Működési költségvetés kiadásai (2+…+6)</v>
      </c>
      <c r="C102" s="162">
        <v>951870905</v>
      </c>
      <c r="D102" s="162">
        <v>1024878311</v>
      </c>
      <c r="E102" s="218">
        <v>947825094</v>
      </c>
    </row>
    <row r="103" spans="1:5" ht="12" customHeight="1">
      <c r="A103" s="15" t="str">
        <f>'1.sz.mell.'!A101</f>
        <v>2</v>
      </c>
      <c r="B103" s="8" t="str">
        <f>'1.sz.mell.'!B101</f>
        <v>Személyi  juttatások</v>
      </c>
      <c r="C103" s="225">
        <v>202136000</v>
      </c>
      <c r="D103" s="225">
        <v>195865607</v>
      </c>
      <c r="E103" s="219">
        <v>195172001</v>
      </c>
    </row>
    <row r="104" spans="1:5" ht="12" customHeight="1">
      <c r="A104" s="12" t="str">
        <f>'1.sz.mell.'!A102</f>
        <v>3</v>
      </c>
      <c r="B104" s="6" t="str">
        <f>'1.sz.mell.'!B102</f>
        <v>Munkaadókat terhelő járulékok és szociális hozzájárulási adó</v>
      </c>
      <c r="C104" s="164">
        <v>26792050</v>
      </c>
      <c r="D104" s="164">
        <v>27067952</v>
      </c>
      <c r="E104" s="107">
        <v>27005559</v>
      </c>
    </row>
    <row r="105" spans="1:5" ht="12" customHeight="1">
      <c r="A105" s="12" t="str">
        <f>'1.sz.mell.'!A103</f>
        <v>4</v>
      </c>
      <c r="B105" s="6" t="str">
        <f>'1.sz.mell.'!B103</f>
        <v>Dologi  kiadások</v>
      </c>
      <c r="C105" s="166">
        <v>96124165</v>
      </c>
      <c r="D105" s="166">
        <v>103865449</v>
      </c>
      <c r="E105" s="109">
        <v>81614447</v>
      </c>
    </row>
    <row r="106" spans="1:5" ht="12" customHeight="1">
      <c r="A106" s="12" t="str">
        <f>'1.sz.mell.'!A104</f>
        <v>5</v>
      </c>
      <c r="B106" s="9" t="str">
        <f>'1.sz.mell.'!B104</f>
        <v>Ellátottak pénzbeli juttatásai</v>
      </c>
      <c r="C106" s="166">
        <v>3500000</v>
      </c>
      <c r="D106" s="166">
        <v>4400000</v>
      </c>
      <c r="E106" s="109">
        <v>4760567</v>
      </c>
    </row>
    <row r="107" spans="1:5" ht="12" customHeight="1">
      <c r="A107" s="12" t="str">
        <f>'1.sz.mell.'!A105</f>
        <v>6</v>
      </c>
      <c r="B107" s="17" t="str">
        <f>'1.sz.mell.'!B105</f>
        <v>Egyéb működési célú kiadások</v>
      </c>
      <c r="C107" s="166">
        <v>623318690</v>
      </c>
      <c r="D107" s="166">
        <v>693679303</v>
      </c>
      <c r="E107" s="109">
        <v>639272520</v>
      </c>
    </row>
    <row r="108" spans="1:5" ht="12" customHeight="1">
      <c r="A108" s="12" t="str">
        <f>'1.sz.mell.'!A106</f>
        <v>7</v>
      </c>
      <c r="B108" s="6" t="str">
        <f>'1.sz.mell.'!B106</f>
        <v>   - a 6-ból:       - Előző évi elszámolásból származó befizetések</v>
      </c>
      <c r="C108" s="166"/>
      <c r="D108" s="166">
        <v>16425</v>
      </c>
      <c r="E108" s="109">
        <v>16425</v>
      </c>
    </row>
    <row r="109" spans="1:5" ht="12" customHeight="1">
      <c r="A109" s="12" t="str">
        <f>'1.sz.mell.'!A107</f>
        <v>8</v>
      </c>
      <c r="B109" s="70" t="str">
        <f>'1.sz.mell.'!B107</f>
        <v>   - Törvényi előíráson alapuló befizetések</v>
      </c>
      <c r="C109" s="166">
        <v>46210600</v>
      </c>
      <c r="D109" s="166">
        <v>46210600</v>
      </c>
      <c r="E109" s="109">
        <v>46210600</v>
      </c>
    </row>
    <row r="110" spans="1:5" ht="12" customHeight="1">
      <c r="A110" s="12" t="str">
        <f>'1.sz.mell.'!A108</f>
        <v>9</v>
      </c>
      <c r="B110" s="70" t="str">
        <f>'1.sz.mell.'!B108</f>
        <v>   - Egyéb elvonások, befizetések</v>
      </c>
      <c r="C110" s="166"/>
      <c r="D110" s="166">
        <v>0</v>
      </c>
      <c r="E110" s="109"/>
    </row>
    <row r="111" spans="1:5" ht="12" customHeight="1">
      <c r="A111" s="12" t="str">
        <f>'1.sz.mell.'!A109</f>
        <v>10</v>
      </c>
      <c r="B111" s="68" t="str">
        <f>'1.sz.mell.'!B109</f>
        <v>   - Garancia- és kezességvállalásból kifizetés ÁH-n belülre</v>
      </c>
      <c r="C111" s="166"/>
      <c r="D111" s="166">
        <v>0</v>
      </c>
      <c r="E111" s="109"/>
    </row>
    <row r="112" spans="1:5" ht="12" customHeight="1">
      <c r="A112" s="12" t="str">
        <f>'1.sz.mell.'!A110</f>
        <v>11</v>
      </c>
      <c r="B112" s="69" t="str">
        <f>'1.sz.mell.'!B110</f>
        <v>   -Visszatérítendő támogatások, kölcsönök nyújtása ÁH-n belülre</v>
      </c>
      <c r="C112" s="166"/>
      <c r="D112" s="166">
        <v>0</v>
      </c>
      <c r="E112" s="109"/>
    </row>
    <row r="113" spans="1:5" ht="12" customHeight="1">
      <c r="A113" s="12" t="str">
        <f>'1.sz.mell.'!A111</f>
        <v>12</v>
      </c>
      <c r="B113" s="69" t="str">
        <f>'1.sz.mell.'!B111</f>
        <v>   - Visszatérítendő támogatások, kölcsönök törlesztése ÁH-n belülre</v>
      </c>
      <c r="C113" s="166"/>
      <c r="D113" s="166">
        <v>0</v>
      </c>
      <c r="E113" s="109"/>
    </row>
    <row r="114" spans="1:5" ht="12" customHeight="1">
      <c r="A114" s="12" t="str">
        <f>'1.sz.mell.'!A112</f>
        <v>13</v>
      </c>
      <c r="B114" s="68" t="str">
        <f>'1.sz.mell.'!B112</f>
        <v>   - Egyéb működési célú támogatások ÁH-n belülre</v>
      </c>
      <c r="C114" s="166">
        <v>473387964</v>
      </c>
      <c r="D114" s="166">
        <v>501903406</v>
      </c>
      <c r="E114" s="109">
        <v>501858030</v>
      </c>
    </row>
    <row r="115" spans="1:5" ht="12" customHeight="1">
      <c r="A115" s="12" t="str">
        <f>'1.sz.mell.'!A113</f>
        <v>14</v>
      </c>
      <c r="B115" s="68" t="str">
        <f>'1.sz.mell.'!B113</f>
        <v>   - Garancia és kezességvállalásból kifizetés ÁH-n kívülre</v>
      </c>
      <c r="C115" s="166"/>
      <c r="D115" s="166">
        <v>0</v>
      </c>
      <c r="E115" s="109"/>
    </row>
    <row r="116" spans="1:5" ht="12" customHeight="1">
      <c r="A116" s="12" t="str">
        <f>'1.sz.mell.'!A114</f>
        <v>15</v>
      </c>
      <c r="B116" s="69" t="str">
        <f>'1.sz.mell.'!B114</f>
        <v>   - Visszatérítendő támogatások, kölcsönök nyújtása ÁH-n kívülre</v>
      </c>
      <c r="C116" s="166"/>
      <c r="D116" s="166">
        <v>0</v>
      </c>
      <c r="E116" s="109"/>
    </row>
    <row r="117" spans="1:5" ht="12" customHeight="1">
      <c r="A117" s="11" t="str">
        <f>'1.sz.mell.'!A115</f>
        <v>16</v>
      </c>
      <c r="B117" s="70" t="str">
        <f>'1.sz.mell.'!B115</f>
        <v>   - Árkiegészítések, ártámogatások</v>
      </c>
      <c r="C117" s="166"/>
      <c r="D117" s="166">
        <v>0</v>
      </c>
      <c r="E117" s="109"/>
    </row>
    <row r="118" spans="1:5" ht="12" customHeight="1">
      <c r="A118" s="12" t="str">
        <f>'1.sz.mell.'!A116</f>
        <v>17</v>
      </c>
      <c r="B118" s="70" t="str">
        <f>'1.sz.mell.'!B116</f>
        <v>   - Kamattámogatások</v>
      </c>
      <c r="C118" s="166"/>
      <c r="D118" s="166">
        <v>0</v>
      </c>
      <c r="E118" s="109"/>
    </row>
    <row r="119" spans="1:5" ht="12" customHeight="1">
      <c r="A119" s="14" t="str">
        <f>'1.sz.mell.'!A117</f>
        <v>18</v>
      </c>
      <c r="B119" s="70" t="str">
        <f>'1.sz.mell.'!B117</f>
        <v>   - Egyéb működési célú támogatások államháztartáson kívülre</v>
      </c>
      <c r="C119" s="166">
        <v>89422780</v>
      </c>
      <c r="D119" s="166">
        <v>91187465</v>
      </c>
      <c r="E119" s="109">
        <v>91187465</v>
      </c>
    </row>
    <row r="120" spans="1:5" ht="12" customHeight="1">
      <c r="A120" s="12" t="str">
        <f>'1.sz.mell.'!A118</f>
        <v>19</v>
      </c>
      <c r="B120" s="9" t="str">
        <f>'1.sz.mell.'!B118</f>
        <v>   - Tartalékok</v>
      </c>
      <c r="C120" s="164">
        <v>14297346</v>
      </c>
      <c r="D120" s="164">
        <v>54361407</v>
      </c>
      <c r="E120" s="107"/>
    </row>
    <row r="121" spans="1:5" ht="12" customHeight="1">
      <c r="A121" s="12" t="str">
        <f>'1.sz.mell.'!A119</f>
        <v>20</v>
      </c>
      <c r="B121" s="6" t="str">
        <f>'1.sz.mell.'!B119</f>
        <v>         - a 19-ből:             - Általános tartalék</v>
      </c>
      <c r="C121" s="164">
        <v>6303846</v>
      </c>
      <c r="D121" s="164">
        <v>24878312</v>
      </c>
      <c r="E121" s="107"/>
    </row>
    <row r="122" spans="1:5" ht="12" customHeight="1" thickBot="1">
      <c r="A122" s="16" t="str">
        <f>'1.sz.mell.'!A120</f>
        <v>21</v>
      </c>
      <c r="B122" s="215" t="str">
        <f>'1.sz.mell.'!B120</f>
        <v>                                       - Céltartalék</v>
      </c>
      <c r="C122" s="226">
        <v>7993500</v>
      </c>
      <c r="D122" s="226">
        <v>29483095</v>
      </c>
      <c r="E122" s="220"/>
    </row>
    <row r="123" spans="1:5" ht="12" customHeight="1" thickBot="1">
      <c r="A123" s="213" t="str">
        <f>'1.sz.mell.'!A121</f>
        <v>22</v>
      </c>
      <c r="B123" s="214" t="str">
        <f>'1.sz.mell.'!B121</f>
        <v>   Felhalmozási költségvetés kiadásai (23+25+27)</v>
      </c>
      <c r="C123" s="227">
        <v>26284000</v>
      </c>
      <c r="D123" s="163">
        <v>25185206</v>
      </c>
      <c r="E123" s="221">
        <v>22338024</v>
      </c>
    </row>
    <row r="124" spans="1:5" ht="12" customHeight="1">
      <c r="A124" s="13">
        <f>'1.sz.mell.'!A122</f>
        <v>23</v>
      </c>
      <c r="B124" s="6" t="str">
        <f>'1.sz.mell.'!B122</f>
        <v>Beruházások</v>
      </c>
      <c r="C124" s="165">
        <v>12683000</v>
      </c>
      <c r="D124" s="263">
        <v>13088506</v>
      </c>
      <c r="E124" s="108">
        <v>10262505</v>
      </c>
    </row>
    <row r="125" spans="1:5" ht="12" customHeight="1">
      <c r="A125" s="13" t="str">
        <f>'1.sz.mell.'!A123</f>
        <v>24</v>
      </c>
      <c r="B125" s="10" t="str">
        <f>'1.sz.mell.'!B123</f>
        <v>23-ból EU-s forrásból megvalósuló beruházás</v>
      </c>
      <c r="C125" s="165"/>
      <c r="D125" s="263">
        <v>0</v>
      </c>
      <c r="E125" s="108"/>
    </row>
    <row r="126" spans="1:5" ht="12" customHeight="1">
      <c r="A126" s="13" t="str">
        <f>'1.sz.mell.'!A124</f>
        <v>25</v>
      </c>
      <c r="B126" s="10" t="str">
        <f>'1.sz.mell.'!B124</f>
        <v>Felújítások</v>
      </c>
      <c r="C126" s="164">
        <v>10200000</v>
      </c>
      <c r="D126" s="264">
        <v>10462500</v>
      </c>
      <c r="E126" s="107">
        <v>10441319</v>
      </c>
    </row>
    <row r="127" spans="1:5" ht="12" customHeight="1">
      <c r="A127" s="13" t="str">
        <f>'1.sz.mell.'!A125</f>
        <v>26</v>
      </c>
      <c r="B127" s="10" t="str">
        <f>'1.sz.mell.'!B125</f>
        <v>25-ből EU-s forrásból megvalósuló felújítás</v>
      </c>
      <c r="C127" s="164"/>
      <c r="D127" s="264">
        <v>0</v>
      </c>
      <c r="E127" s="107"/>
    </row>
    <row r="128" spans="1:5" ht="12" customHeight="1">
      <c r="A128" s="13" t="str">
        <f>'1.sz.mell.'!A126</f>
        <v>27</v>
      </c>
      <c r="B128" s="121" t="str">
        <f>'1.sz.mell.'!B126</f>
        <v>Egyéb felhalmozási célú kiadások</v>
      </c>
      <c r="C128" s="164">
        <v>3401000</v>
      </c>
      <c r="D128" s="264">
        <v>1634200</v>
      </c>
      <c r="E128" s="107">
        <v>1634200</v>
      </c>
    </row>
    <row r="129" spans="1:5" ht="12" customHeight="1">
      <c r="A129" s="13" t="str">
        <f>'1.sz.mell.'!A127</f>
        <v>28</v>
      </c>
      <c r="B129" s="120" t="str">
        <f>'1.sz.mell.'!B127</f>
        <v>27-ből           - Garancia- és kezességvállalásból kifizetés ÁH-n belülre</v>
      </c>
      <c r="C129" s="164"/>
      <c r="D129" s="264">
        <v>0</v>
      </c>
      <c r="E129" s="107"/>
    </row>
    <row r="130" spans="1:5" ht="12" customHeight="1">
      <c r="A130" s="13" t="str">
        <f>'1.sz.mell.'!A128</f>
        <v>29</v>
      </c>
      <c r="B130" s="173" t="str">
        <f>'1.sz.mell.'!B128</f>
        <v>   - Visszatérítendő támogatások, kölcsönök nyújtása ÁH-n belülre</v>
      </c>
      <c r="C130" s="164"/>
      <c r="D130" s="264">
        <v>0</v>
      </c>
      <c r="E130" s="107"/>
    </row>
    <row r="131" spans="1:5" ht="15.75">
      <c r="A131" s="13" t="str">
        <f>'1.sz.mell.'!A129</f>
        <v>30</v>
      </c>
      <c r="B131" s="69" t="str">
        <f>'1.sz.mell.'!B129</f>
        <v>   - Visszatérítendő támogatások, kölcsönök törlesztése ÁH-n belülre</v>
      </c>
      <c r="C131" s="164"/>
      <c r="D131" s="264">
        <v>0</v>
      </c>
      <c r="E131" s="107"/>
    </row>
    <row r="132" spans="1:5" ht="12" customHeight="1">
      <c r="A132" s="13" t="str">
        <f>'1.sz.mell.'!A130</f>
        <v>31</v>
      </c>
      <c r="B132" s="69" t="str">
        <f>'1.sz.mell.'!B130</f>
        <v>   - Egyéb felhalmozási célú támogatások ÁH-n belülre</v>
      </c>
      <c r="C132" s="164">
        <v>3401000</v>
      </c>
      <c r="D132" s="264">
        <v>1634200</v>
      </c>
      <c r="E132" s="107">
        <v>1634200</v>
      </c>
    </row>
    <row r="133" spans="1:5" ht="12" customHeight="1">
      <c r="A133" s="13" t="str">
        <f>'1.sz.mell.'!A131</f>
        <v>32</v>
      </c>
      <c r="B133" s="69" t="str">
        <f>'1.sz.mell.'!B131</f>
        <v>   - Garancia- és kezességvállalásból kifizetés ÁH-n kívülre</v>
      </c>
      <c r="C133" s="164"/>
      <c r="D133" s="264">
        <v>0</v>
      </c>
      <c r="E133" s="107"/>
    </row>
    <row r="134" spans="1:5" ht="12" customHeight="1">
      <c r="A134" s="13" t="str">
        <f>'1.sz.mell.'!A132</f>
        <v>33</v>
      </c>
      <c r="B134" s="69" t="str">
        <f>'1.sz.mell.'!B132</f>
        <v>   - Visszatérítendő támogatások, kölcsönök nyújtása ÁH-n kívülre</v>
      </c>
      <c r="C134" s="164"/>
      <c r="D134" s="264">
        <v>0</v>
      </c>
      <c r="E134" s="107"/>
    </row>
    <row r="135" spans="1:5" ht="12" customHeight="1">
      <c r="A135" s="13" t="str">
        <f>'1.sz.mell.'!A133</f>
        <v>34</v>
      </c>
      <c r="B135" s="69" t="str">
        <f>'1.sz.mell.'!B133</f>
        <v>   - Lakástámogatás</v>
      </c>
      <c r="C135" s="164"/>
      <c r="D135" s="264">
        <v>0</v>
      </c>
      <c r="E135" s="107"/>
    </row>
    <row r="136" spans="1:5" ht="16.5" thickBot="1">
      <c r="A136" s="11">
        <f>'1.sz.mell.'!A134</f>
        <v>35</v>
      </c>
      <c r="B136" s="69" t="str">
        <f>'1.sz.mell.'!B134</f>
        <v>   - Egyéb felhalmozási célú támogatások államháztartáson kívülre</v>
      </c>
      <c r="C136" s="166"/>
      <c r="D136" s="265">
        <v>0</v>
      </c>
      <c r="E136" s="109"/>
    </row>
    <row r="137" spans="1:5" ht="12" customHeight="1" thickBot="1">
      <c r="A137" s="18">
        <f>'1.sz.mell.'!A135</f>
        <v>36</v>
      </c>
      <c r="B137" s="61" t="str">
        <f>'1.sz.mell.'!B135</f>
        <v>KÖLTSÉGVETÉSI KIADÁSOK ÖSSZESEN (1+22)</v>
      </c>
      <c r="C137" s="163">
        <v>978154905</v>
      </c>
      <c r="D137" s="266">
        <v>1050063517</v>
      </c>
      <c r="E137" s="106">
        <v>970163118</v>
      </c>
    </row>
    <row r="138" spans="1:5" ht="12" customHeight="1" thickBot="1">
      <c r="A138" s="18">
        <f>'1.sz.mell.'!A136</f>
        <v>37</v>
      </c>
      <c r="B138" s="61" t="str">
        <f>'1.sz.mell.'!B136</f>
        <v>Hitel-, kölcsöntörlesztés államháztartáson kívülre (38+ … + 40)</v>
      </c>
      <c r="C138" s="163">
        <v>0</v>
      </c>
      <c r="D138" s="266">
        <v>0</v>
      </c>
      <c r="E138" s="106">
        <v>0</v>
      </c>
    </row>
    <row r="139" spans="1:5" ht="12" customHeight="1">
      <c r="A139" s="13">
        <f>'1.sz.mell.'!A137</f>
        <v>38</v>
      </c>
      <c r="B139" s="10" t="str">
        <f>'1.sz.mell.'!B137</f>
        <v>Hosszú lejáratú hitelek, kölcsönök törlesztése pénzügyi vállalkozásnak</v>
      </c>
      <c r="C139" s="164"/>
      <c r="D139" s="264">
        <v>0</v>
      </c>
      <c r="E139" s="107"/>
    </row>
    <row r="140" spans="1:5" ht="12" customHeight="1">
      <c r="A140" s="13" t="str">
        <f>'1.sz.mell.'!A138</f>
        <v>39</v>
      </c>
      <c r="B140" s="10" t="str">
        <f>'1.sz.mell.'!B138</f>
        <v>Likviditási célú hitelek, kölcsönök törlesztése pénzügyi vállalkozásnak</v>
      </c>
      <c r="C140" s="164"/>
      <c r="D140" s="264">
        <v>0</v>
      </c>
      <c r="E140" s="107"/>
    </row>
    <row r="141" spans="1:5" ht="12" customHeight="1" thickBot="1">
      <c r="A141" s="11" t="str">
        <f>'1.sz.mell.'!A139</f>
        <v>40</v>
      </c>
      <c r="B141" s="10" t="str">
        <f>'1.sz.mell.'!B139</f>
        <v>Rövid lejáratú hitelek, kölcsönök törlesztése pénzügyi vállalkozásnak</v>
      </c>
      <c r="C141" s="164"/>
      <c r="D141" s="264">
        <v>0</v>
      </c>
      <c r="E141" s="107"/>
    </row>
    <row r="142" spans="1:5" ht="12" customHeight="1" thickBot="1">
      <c r="A142" s="18">
        <f>'1.sz.mell.'!A140</f>
        <v>41</v>
      </c>
      <c r="B142" s="61" t="str">
        <f>'1.sz.mell.'!B140</f>
        <v>Belföldi értékpapírok kiadásai (42+ … + 47)</v>
      </c>
      <c r="C142" s="163">
        <v>0</v>
      </c>
      <c r="D142" s="266">
        <v>0</v>
      </c>
      <c r="E142" s="106">
        <v>0</v>
      </c>
    </row>
    <row r="143" spans="1:5" ht="12" customHeight="1">
      <c r="A143" s="13">
        <f>'1.sz.mell.'!A141</f>
        <v>42</v>
      </c>
      <c r="B143" s="7" t="str">
        <f>'1.sz.mell.'!B141</f>
        <v>Forgatási célú belföldi értékpapírok vásárlása</v>
      </c>
      <c r="C143" s="633"/>
      <c r="D143" s="633">
        <v>0</v>
      </c>
      <c r="E143" s="107"/>
    </row>
    <row r="144" spans="1:5" ht="12" customHeight="1">
      <c r="A144" s="13">
        <f>'1.sz.mell.'!A142</f>
        <v>43</v>
      </c>
      <c r="B144" s="7" t="str">
        <f>'1.sz.mell.'!B142</f>
        <v>Befektetési célú belföldi értékpapírok vásárlása</v>
      </c>
      <c r="C144" s="634"/>
      <c r="D144" s="634">
        <v>0</v>
      </c>
      <c r="E144" s="107"/>
    </row>
    <row r="145" spans="1:5" ht="12" customHeight="1">
      <c r="A145" s="13" t="str">
        <f>'1.sz.mell.'!A143</f>
        <v>44</v>
      </c>
      <c r="B145" s="7" t="str">
        <f>'1.sz.mell.'!B143</f>
        <v>Kincstárjegyek beváltása</v>
      </c>
      <c r="C145" s="634"/>
      <c r="D145" s="634">
        <v>0</v>
      </c>
      <c r="E145" s="107"/>
    </row>
    <row r="146" spans="1:5" ht="12" customHeight="1">
      <c r="A146" s="13" t="str">
        <f>'1.sz.mell.'!A144</f>
        <v>45</v>
      </c>
      <c r="B146" s="7" t="str">
        <f>'1.sz.mell.'!B144</f>
        <v>Éven belüli lejáratú belföldi értékpapírok beváltása</v>
      </c>
      <c r="C146" s="634"/>
      <c r="D146" s="634">
        <v>0</v>
      </c>
      <c r="E146" s="107"/>
    </row>
    <row r="147" spans="1:5" ht="12" customHeight="1">
      <c r="A147" s="13" t="str">
        <f>'1.sz.mell.'!A145</f>
        <v>46</v>
      </c>
      <c r="B147" s="7" t="str">
        <f>'1.sz.mell.'!B145</f>
        <v>Belföldi kötvények beváltása</v>
      </c>
      <c r="C147" s="634"/>
      <c r="D147" s="634">
        <v>0</v>
      </c>
      <c r="E147" s="107"/>
    </row>
    <row r="148" spans="1:5" ht="12" customHeight="1" thickBot="1">
      <c r="A148" s="16">
        <f>'1.sz.mell.'!A146</f>
        <v>47</v>
      </c>
      <c r="B148" s="294" t="str">
        <f>'1.sz.mell.'!B146</f>
        <v>Éven túli lejáratú belföldi értékpapírok beváltása</v>
      </c>
      <c r="C148" s="635"/>
      <c r="D148" s="635">
        <v>0</v>
      </c>
      <c r="E148" s="220"/>
    </row>
    <row r="149" spans="1:5" ht="12" customHeight="1" thickBot="1">
      <c r="A149" s="18">
        <f>'1.sz.mell.'!A147</f>
        <v>48</v>
      </c>
      <c r="B149" s="61" t="str">
        <f>'1.sz.mell.'!B147</f>
        <v>Belföldi finanszírozás kiadásai (49+ … + 52)</v>
      </c>
      <c r="C149" s="169">
        <v>22993337</v>
      </c>
      <c r="D149" s="267">
        <v>23158286</v>
      </c>
      <c r="E149" s="197">
        <v>23158286</v>
      </c>
    </row>
    <row r="150" spans="1:5" ht="12" customHeight="1">
      <c r="A150" s="13">
        <f>'1.sz.mell.'!A148</f>
        <v>49</v>
      </c>
      <c r="B150" s="7" t="str">
        <f>'1.sz.mell.'!B148</f>
        <v>Államháztartáson belüli megelőlegezések folyósítása</v>
      </c>
      <c r="C150" s="164"/>
      <c r="D150" s="264">
        <v>0</v>
      </c>
      <c r="E150" s="107"/>
    </row>
    <row r="151" spans="1:5" ht="12" customHeight="1">
      <c r="A151" s="13" t="str">
        <f>'1.sz.mell.'!A149</f>
        <v>50</v>
      </c>
      <c r="B151" s="7" t="str">
        <f>'1.sz.mell.'!B149</f>
        <v>Államháztartáson belüli megelőlegezések visszafizetése</v>
      </c>
      <c r="C151" s="164">
        <v>22993337</v>
      </c>
      <c r="D151" s="264">
        <v>23158286</v>
      </c>
      <c r="E151" s="107">
        <v>23158286</v>
      </c>
    </row>
    <row r="152" spans="1:5" ht="12" customHeight="1">
      <c r="A152" s="13" t="str">
        <f>'1.sz.mell.'!A150</f>
        <v>51</v>
      </c>
      <c r="B152" s="7" t="str">
        <f>'1.sz.mell.'!B150</f>
        <v>Pénzeszközök lekötött betétként elhelyezése</v>
      </c>
      <c r="C152" s="164"/>
      <c r="D152" s="264">
        <v>0</v>
      </c>
      <c r="E152" s="107"/>
    </row>
    <row r="153" spans="1:5" ht="12" customHeight="1" thickBot="1">
      <c r="A153" s="11">
        <f>'1.sz.mell.'!A151</f>
        <v>52</v>
      </c>
      <c r="B153" s="5" t="str">
        <f>'1.sz.mell.'!B151</f>
        <v>Pénzügyi lízing kiadásai</v>
      </c>
      <c r="C153" s="164"/>
      <c r="D153" s="264">
        <v>0</v>
      </c>
      <c r="E153" s="107"/>
    </row>
    <row r="154" spans="1:5" ht="12" customHeight="1" thickBot="1">
      <c r="A154" s="18">
        <f>'1.sz.mell.'!A152</f>
        <v>53</v>
      </c>
      <c r="B154" s="61" t="str">
        <f>'1.sz.mell.'!B152</f>
        <v>Külföldi finanszírozás kiadásai (54+ … + 58)</v>
      </c>
      <c r="C154" s="228">
        <v>0</v>
      </c>
      <c r="D154" s="268">
        <v>0</v>
      </c>
      <c r="E154" s="222">
        <v>0</v>
      </c>
    </row>
    <row r="155" spans="1:5" ht="12" customHeight="1">
      <c r="A155" s="13">
        <f>'1.sz.mell.'!A153</f>
        <v>54</v>
      </c>
      <c r="B155" s="7" t="str">
        <f>'1.sz.mell.'!B153</f>
        <v>Forgatási célú külföldi értékpapírok vásárlása</v>
      </c>
      <c r="C155" s="164"/>
      <c r="D155" s="264">
        <v>0</v>
      </c>
      <c r="E155" s="107"/>
    </row>
    <row r="156" spans="1:5" ht="12" customHeight="1">
      <c r="A156" s="13">
        <f>'1.sz.mell.'!A154</f>
        <v>55</v>
      </c>
      <c r="B156" s="7" t="str">
        <f>'1.sz.mell.'!B154</f>
        <v>Befektetési célú külföldi értékpapírok vásárlása</v>
      </c>
      <c r="C156" s="164"/>
      <c r="D156" s="264">
        <v>0</v>
      </c>
      <c r="E156" s="107"/>
    </row>
    <row r="157" spans="1:5" ht="12" customHeight="1">
      <c r="A157" s="13" t="str">
        <f>'1.sz.mell.'!A155</f>
        <v>56</v>
      </c>
      <c r="B157" s="7" t="str">
        <f>'1.sz.mell.'!B155</f>
        <v>Külföldi értékpapírok beváltása</v>
      </c>
      <c r="C157" s="164"/>
      <c r="D157" s="264">
        <v>0</v>
      </c>
      <c r="E157" s="107"/>
    </row>
    <row r="158" spans="1:5" ht="12" customHeight="1">
      <c r="A158" s="13" t="str">
        <f>'1.sz.mell.'!A156</f>
        <v>57</v>
      </c>
      <c r="B158" s="7" t="str">
        <f>'1.sz.mell.'!B156</f>
        <v>Hitelek, kölcsönök törlesztése külföldi kormányoknak nemz. szervezeteknek</v>
      </c>
      <c r="C158" s="164"/>
      <c r="D158" s="264">
        <v>0</v>
      </c>
      <c r="E158" s="107"/>
    </row>
    <row r="159" spans="1:5" ht="12" customHeight="1" thickBot="1">
      <c r="A159" s="13" t="str">
        <f>'1.sz.mell.'!A157</f>
        <v>58</v>
      </c>
      <c r="B159" s="7" t="str">
        <f>'1.sz.mell.'!B157</f>
        <v>Hitelek, kölcsönök törlesztése külföldi pénzintézeteknek</v>
      </c>
      <c r="C159" s="164"/>
      <c r="D159" s="264">
        <v>0</v>
      </c>
      <c r="E159" s="107"/>
    </row>
    <row r="160" spans="1:5" ht="12" customHeight="1" thickBot="1">
      <c r="A160" s="18">
        <f>'1.sz.mell.'!A158</f>
        <v>59</v>
      </c>
      <c r="B160" s="61" t="str">
        <f>'1.sz.mell.'!B158</f>
        <v>Adóssághoz nem kapcsolódó származékos ügyletek</v>
      </c>
      <c r="C160" s="229"/>
      <c r="D160" s="269">
        <v>0</v>
      </c>
      <c r="E160" s="223"/>
    </row>
    <row r="161" spans="1:5" ht="12" customHeight="1" thickBot="1">
      <c r="A161" s="18">
        <f>'1.sz.mell.'!A159</f>
        <v>60</v>
      </c>
      <c r="B161" s="61" t="str">
        <f>'1.sz.mell.'!B159</f>
        <v>Váltókiadások</v>
      </c>
      <c r="C161" s="229"/>
      <c r="D161" s="269">
        <v>0</v>
      </c>
      <c r="E161" s="223"/>
    </row>
    <row r="162" spans="1:8" ht="15" customHeight="1" thickBot="1">
      <c r="A162" s="18">
        <f>'1.sz.mell.'!A160</f>
        <v>61</v>
      </c>
      <c r="B162" s="61" t="str">
        <f>'1.sz.mell.'!B160</f>
        <v>FINANSZÍROZÁSI KIADÁSOK ÖSSZESEN: (37+41+48+53+59+60)</v>
      </c>
      <c r="C162" s="230">
        <v>22993337</v>
      </c>
      <c r="D162" s="270">
        <v>23158286</v>
      </c>
      <c r="E162" s="224">
        <v>23158286</v>
      </c>
      <c r="F162" s="184"/>
      <c r="G162" s="184"/>
      <c r="H162" s="184"/>
    </row>
    <row r="163" spans="1:5" s="176" customFormat="1" ht="12.75" customHeight="1" thickBot="1">
      <c r="A163" s="122">
        <f>'1.sz.mell.'!A161</f>
        <v>62</v>
      </c>
      <c r="B163" s="153" t="str">
        <f>'1.sz.mell.'!B161</f>
        <v>KIADÁSOK ÖSSZESEN: (36.+61)</v>
      </c>
      <c r="C163" s="230">
        <v>1001148242</v>
      </c>
      <c r="D163" s="270">
        <v>1073221803</v>
      </c>
      <c r="E163" s="224">
        <v>993321404</v>
      </c>
    </row>
    <row r="164" spans="3:4" ht="15.75">
      <c r="C164" s="271">
        <f>C95-C163</f>
        <v>-111628217</v>
      </c>
      <c r="D164" s="271">
        <f>D95-D163</f>
        <v>-68527233</v>
      </c>
    </row>
    <row r="165" spans="1:5" ht="15.75">
      <c r="A165" s="962" t="s">
        <v>188</v>
      </c>
      <c r="B165" s="962"/>
      <c r="C165" s="962"/>
      <c r="D165" s="962"/>
      <c r="E165" s="962"/>
    </row>
    <row r="166" spans="1:5" ht="15" customHeight="1" thickBot="1">
      <c r="A166" s="963"/>
      <c r="B166" s="963"/>
      <c r="C166" s="127"/>
      <c r="E166" s="127" t="str">
        <f>E98</f>
        <v> Forintban!</v>
      </c>
    </row>
    <row r="167" spans="1:5" ht="25.5" customHeight="1" thickBot="1">
      <c r="A167" s="18">
        <f>'1.sz.mell.'!A165</f>
        <v>1</v>
      </c>
      <c r="B167" s="23" t="str">
        <f>'1.sz.mell.'!B165</f>
        <v>Költségvetési hiány, többlet ( költségvetési bevételek 59. sor - költségvetési kiadások 36. sor) (+/-)</v>
      </c>
      <c r="C167" s="272">
        <f>+C70-C137</f>
        <v>-175943127</v>
      </c>
      <c r="D167" s="163">
        <f>+D70-D137</f>
        <v>-159663238</v>
      </c>
      <c r="E167" s="106">
        <f>+E70-E137</f>
        <v>-83008404</v>
      </c>
    </row>
    <row r="168" spans="1:5" ht="32.25" customHeight="1" thickBot="1">
      <c r="A168" s="18">
        <f>'1.sz.mell.'!A166</f>
        <v>2</v>
      </c>
      <c r="B168" s="23" t="str">
        <f>'1.sz.mell.'!B166</f>
        <v>Finanszírozási bevételek, kiadások egyenlege (finanszírozási bevételek 83. sor - finanszírozási kiadások 61. sor)
 (+/-)</v>
      </c>
      <c r="C168" s="163">
        <f>+C94-C162</f>
        <v>64314910</v>
      </c>
      <c r="D168" s="163">
        <f>+D94-D162</f>
        <v>91136005</v>
      </c>
      <c r="E168" s="106">
        <f>+E94-E162</f>
        <v>91136005</v>
      </c>
    </row>
  </sheetData>
  <sheetProtection/>
  <mergeCells count="17">
    <mergeCell ref="A165:E165"/>
    <mergeCell ref="A166:B166"/>
    <mergeCell ref="A9:A10"/>
    <mergeCell ref="B9:B10"/>
    <mergeCell ref="C9:E9"/>
    <mergeCell ref="A97:E97"/>
    <mergeCell ref="A98:B98"/>
    <mergeCell ref="A99:A100"/>
    <mergeCell ref="B99:B100"/>
    <mergeCell ref="C99:E99"/>
    <mergeCell ref="B1:E1"/>
    <mergeCell ref="A4:E4"/>
    <mergeCell ref="A5:E5"/>
    <mergeCell ref="A7:E7"/>
    <mergeCell ref="A8:B8"/>
    <mergeCell ref="B2:E2"/>
    <mergeCell ref="A3:E3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70" max="4" man="1"/>
    <brk id="148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/>
  </sheetPr>
  <dimension ref="A1:E91"/>
  <sheetViews>
    <sheetView zoomScale="120" zoomScaleNormal="120" workbookViewId="0" topLeftCell="A1">
      <selection activeCell="J75" sqref="J75"/>
    </sheetView>
  </sheetViews>
  <sheetFormatPr defaultColWidth="9.00390625" defaultRowHeight="12.75"/>
  <cols>
    <col min="1" max="1" width="6.625" style="31" customWidth="1"/>
    <col min="2" max="2" width="60.875" style="31" customWidth="1"/>
    <col min="3" max="3" width="12.625" style="31" customWidth="1"/>
    <col min="4" max="4" width="12.50390625" style="31" customWidth="1"/>
    <col min="5" max="5" width="13.125" style="31" customWidth="1"/>
    <col min="6" max="6" width="11.00390625" style="31" bestFit="1" customWidth="1"/>
    <col min="7" max="16384" width="9.375" style="31" customWidth="1"/>
  </cols>
  <sheetData>
    <row r="1" spans="1:4" ht="15">
      <c r="A1" s="1116" t="s">
        <v>1022</v>
      </c>
      <c r="B1" s="1116"/>
      <c r="C1" s="1116"/>
      <c r="D1" s="1116"/>
    </row>
    <row r="2" spans="1:4" ht="12.75">
      <c r="A2" s="72"/>
      <c r="B2" s="72"/>
      <c r="C2" s="72"/>
      <c r="D2" s="72"/>
    </row>
    <row r="3" spans="1:4" ht="15.75">
      <c r="A3" s="1117" t="s">
        <v>322</v>
      </c>
      <c r="B3" s="1117"/>
      <c r="C3" s="1117"/>
      <c r="D3" s="1117"/>
    </row>
    <row r="4" spans="1:4" ht="15.75">
      <c r="A4" s="1117" t="s">
        <v>1089</v>
      </c>
      <c r="B4" s="1117"/>
      <c r="C4" s="1117"/>
      <c r="D4" s="1117"/>
    </row>
    <row r="5" spans="1:4" ht="12.75">
      <c r="A5" s="72"/>
      <c r="B5" s="72"/>
      <c r="C5" s="72"/>
      <c r="D5" s="72"/>
    </row>
    <row r="6" spans="1:5" ht="14.25" thickBot="1">
      <c r="A6" s="72"/>
      <c r="B6" s="72"/>
      <c r="C6" s="452"/>
      <c r="D6" s="452"/>
      <c r="E6" s="257" t="s">
        <v>266</v>
      </c>
    </row>
    <row r="7" spans="1:5" ht="42.75" customHeight="1">
      <c r="A7" s="453" t="s">
        <v>53</v>
      </c>
      <c r="B7" s="253" t="s">
        <v>61</v>
      </c>
      <c r="C7" s="730" t="s">
        <v>276</v>
      </c>
      <c r="D7" s="901" t="s">
        <v>277</v>
      </c>
      <c r="E7" s="741" t="s">
        <v>1009</v>
      </c>
    </row>
    <row r="8" spans="1:5" ht="18" customHeight="1">
      <c r="A8" s="717">
        <v>1</v>
      </c>
      <c r="B8" s="908" t="s">
        <v>702</v>
      </c>
      <c r="C8" s="909">
        <f>SUM(C9:C42)</f>
        <v>475677238</v>
      </c>
      <c r="D8" s="909">
        <f>SUM(D9:D44)</f>
        <v>504492680</v>
      </c>
      <c r="E8" s="909">
        <f>SUM(E9:E44)</f>
        <v>504192304</v>
      </c>
    </row>
    <row r="9" spans="1:5" ht="15.75" customHeight="1">
      <c r="A9" s="717">
        <v>2</v>
      </c>
      <c r="B9" s="905" t="s">
        <v>629</v>
      </c>
      <c r="C9" s="739">
        <v>13636650</v>
      </c>
      <c r="D9" s="906">
        <v>13636650</v>
      </c>
      <c r="E9" s="907">
        <v>13636650</v>
      </c>
    </row>
    <row r="10" spans="1:5" ht="15.75" customHeight="1">
      <c r="A10" s="717">
        <v>3</v>
      </c>
      <c r="B10" s="778" t="s">
        <v>630</v>
      </c>
      <c r="C10" s="731">
        <v>5351860</v>
      </c>
      <c r="D10" s="752">
        <v>5351860</v>
      </c>
      <c r="E10" s="753">
        <v>5351860</v>
      </c>
    </row>
    <row r="11" spans="1:5" ht="15.75" customHeight="1">
      <c r="A11" s="717">
        <v>4</v>
      </c>
      <c r="B11" s="751" t="s">
        <v>631</v>
      </c>
      <c r="C11" s="732">
        <v>42747680</v>
      </c>
      <c r="D11" s="752">
        <v>43039730</v>
      </c>
      <c r="E11" s="753">
        <v>43039730</v>
      </c>
    </row>
    <row r="12" spans="1:5" ht="15.75" customHeight="1">
      <c r="A12" s="717">
        <v>5</v>
      </c>
      <c r="B12" s="778" t="s">
        <v>632</v>
      </c>
      <c r="C12" s="731">
        <v>1829530</v>
      </c>
      <c r="D12" s="752">
        <v>1829530</v>
      </c>
      <c r="E12" s="753">
        <v>1829530</v>
      </c>
    </row>
    <row r="13" spans="1:5" ht="15.75" customHeight="1">
      <c r="A13" s="717">
        <v>6</v>
      </c>
      <c r="B13" s="751" t="s">
        <v>633</v>
      </c>
      <c r="C13" s="732">
        <v>12294260</v>
      </c>
      <c r="D13" s="752">
        <v>12294260</v>
      </c>
      <c r="E13" s="753">
        <v>12294260</v>
      </c>
    </row>
    <row r="14" spans="1:5" ht="15.75" customHeight="1">
      <c r="A14" s="717">
        <v>7</v>
      </c>
      <c r="B14" s="778" t="s">
        <v>634</v>
      </c>
      <c r="C14" s="731">
        <v>16251150</v>
      </c>
      <c r="D14" s="752">
        <v>16251150</v>
      </c>
      <c r="E14" s="753">
        <v>16251150</v>
      </c>
    </row>
    <row r="15" spans="1:5" ht="15.75" customHeight="1">
      <c r="A15" s="717">
        <v>8</v>
      </c>
      <c r="B15" s="751" t="s">
        <v>1092</v>
      </c>
      <c r="C15" s="732">
        <v>8719198</v>
      </c>
      <c r="D15" s="752">
        <v>8719198</v>
      </c>
      <c r="E15" s="753">
        <v>8719198</v>
      </c>
    </row>
    <row r="16" spans="1:5" ht="15.75" customHeight="1">
      <c r="A16" s="717">
        <v>9</v>
      </c>
      <c r="B16" s="778" t="s">
        <v>635</v>
      </c>
      <c r="C16" s="731">
        <v>3042400</v>
      </c>
      <c r="D16" s="752">
        <v>3042400</v>
      </c>
      <c r="E16" s="753">
        <v>3042400</v>
      </c>
    </row>
    <row r="17" spans="1:5" ht="15.75" customHeight="1">
      <c r="A17" s="717">
        <v>10</v>
      </c>
      <c r="B17" s="778" t="s">
        <v>636</v>
      </c>
      <c r="C17" s="731">
        <v>3789093</v>
      </c>
      <c r="D17" s="752">
        <v>3789093</v>
      </c>
      <c r="E17" s="753">
        <v>3789093</v>
      </c>
    </row>
    <row r="18" spans="1:5" ht="15.75" customHeight="1">
      <c r="A18" s="717">
        <v>11</v>
      </c>
      <c r="B18" s="778" t="s">
        <v>637</v>
      </c>
      <c r="C18" s="731">
        <v>8035420</v>
      </c>
      <c r="D18" s="752">
        <v>8035420</v>
      </c>
      <c r="E18" s="753">
        <v>8035420</v>
      </c>
    </row>
    <row r="19" spans="1:5" ht="15.75" customHeight="1">
      <c r="A19" s="717">
        <v>12</v>
      </c>
      <c r="B19" s="751" t="s">
        <v>638</v>
      </c>
      <c r="C19" s="732">
        <v>8709580</v>
      </c>
      <c r="D19" s="752">
        <v>8709580</v>
      </c>
      <c r="E19" s="753">
        <v>8709580</v>
      </c>
    </row>
    <row r="20" spans="1:5" ht="15.75" customHeight="1">
      <c r="A20" s="717">
        <v>13</v>
      </c>
      <c r="B20" s="771" t="s">
        <v>639</v>
      </c>
      <c r="C20" s="731">
        <v>1795500</v>
      </c>
      <c r="D20" s="752">
        <v>1795500</v>
      </c>
      <c r="E20" s="753">
        <v>1795500</v>
      </c>
    </row>
    <row r="21" spans="1:5" ht="15.75" customHeight="1">
      <c r="A21" s="717">
        <v>14</v>
      </c>
      <c r="B21" s="771" t="s">
        <v>640</v>
      </c>
      <c r="C21" s="731"/>
      <c r="D21" s="752">
        <v>14207981</v>
      </c>
      <c r="E21" s="753">
        <v>14207981</v>
      </c>
    </row>
    <row r="22" spans="1:5" ht="15.75" customHeight="1">
      <c r="A22" s="717">
        <v>15</v>
      </c>
      <c r="B22" s="771" t="s">
        <v>641</v>
      </c>
      <c r="C22" s="731"/>
      <c r="D22" s="752">
        <v>4335360</v>
      </c>
      <c r="E22" s="753">
        <v>4335360</v>
      </c>
    </row>
    <row r="23" spans="1:5" ht="15.75" customHeight="1">
      <c r="A23" s="717">
        <v>16</v>
      </c>
      <c r="B23" s="771" t="s">
        <v>798</v>
      </c>
      <c r="C23" s="731"/>
      <c r="D23" s="752">
        <v>434000</v>
      </c>
      <c r="E23" s="753">
        <v>434000</v>
      </c>
    </row>
    <row r="24" spans="1:5" ht="15.75" customHeight="1">
      <c r="A24" s="717">
        <v>17</v>
      </c>
      <c r="B24" s="771" t="s">
        <v>799</v>
      </c>
      <c r="C24" s="731"/>
      <c r="D24" s="752">
        <v>-1582552</v>
      </c>
      <c r="E24" s="753">
        <v>-1582552</v>
      </c>
    </row>
    <row r="25" spans="1:5" ht="15.75" customHeight="1">
      <c r="A25" s="717">
        <v>18</v>
      </c>
      <c r="B25" s="751" t="s">
        <v>642</v>
      </c>
      <c r="C25" s="732">
        <v>35360000</v>
      </c>
      <c r="D25" s="752">
        <v>35360000</v>
      </c>
      <c r="E25" s="753">
        <v>35360000</v>
      </c>
    </row>
    <row r="26" spans="1:5" ht="15.75" customHeight="1">
      <c r="A26" s="717">
        <v>19</v>
      </c>
      <c r="B26" s="751" t="s">
        <v>643</v>
      </c>
      <c r="C26" s="732">
        <v>128414760</v>
      </c>
      <c r="D26" s="752">
        <v>130561910</v>
      </c>
      <c r="E26" s="753">
        <v>130561910</v>
      </c>
    </row>
    <row r="27" spans="1:5" ht="15.75" customHeight="1">
      <c r="A27" s="717">
        <v>20</v>
      </c>
      <c r="B27" s="751" t="s">
        <v>644</v>
      </c>
      <c r="C27" s="732">
        <v>2338450</v>
      </c>
      <c r="D27" s="752">
        <v>2338450</v>
      </c>
      <c r="E27" s="753">
        <v>2338450</v>
      </c>
    </row>
    <row r="28" spans="1:5" ht="15.75" customHeight="1">
      <c r="A28" s="717">
        <v>21</v>
      </c>
      <c r="B28" s="751" t="s">
        <v>645</v>
      </c>
      <c r="C28" s="732">
        <v>4058000</v>
      </c>
      <c r="D28" s="752">
        <v>4058000</v>
      </c>
      <c r="E28" s="753">
        <v>4058000</v>
      </c>
    </row>
    <row r="29" spans="1:5" ht="15.75" customHeight="1">
      <c r="A29" s="717">
        <v>22</v>
      </c>
      <c r="B29" s="751" t="s">
        <v>646</v>
      </c>
      <c r="C29" s="732">
        <v>62048000</v>
      </c>
      <c r="D29" s="752">
        <v>62048000</v>
      </c>
      <c r="E29" s="753">
        <v>62048000</v>
      </c>
    </row>
    <row r="30" spans="1:5" ht="15.75" customHeight="1">
      <c r="A30" s="717">
        <v>23</v>
      </c>
      <c r="B30" s="751" t="s">
        <v>647</v>
      </c>
      <c r="C30" s="732">
        <v>27155500</v>
      </c>
      <c r="D30" s="752">
        <v>25390500</v>
      </c>
      <c r="E30" s="753">
        <v>25390500</v>
      </c>
    </row>
    <row r="31" spans="1:5" ht="15.75" customHeight="1">
      <c r="A31" s="717">
        <v>24</v>
      </c>
      <c r="B31" s="751" t="s">
        <v>648</v>
      </c>
      <c r="C31" s="732">
        <v>72574122</v>
      </c>
      <c r="D31" s="752">
        <v>78581902</v>
      </c>
      <c r="E31" s="753">
        <v>78581902</v>
      </c>
    </row>
    <row r="32" spans="1:5" ht="15.75" customHeight="1">
      <c r="A32" s="717">
        <v>25</v>
      </c>
      <c r="B32" s="754" t="s">
        <v>649</v>
      </c>
      <c r="C32" s="733">
        <v>9019064</v>
      </c>
      <c r="D32" s="752">
        <v>9126063</v>
      </c>
      <c r="E32" s="753">
        <v>9126063</v>
      </c>
    </row>
    <row r="33" spans="1:5" ht="15.75" customHeight="1">
      <c r="A33" s="717">
        <v>26</v>
      </c>
      <c r="B33" s="728" t="s">
        <v>650</v>
      </c>
      <c r="C33" s="731">
        <v>300000</v>
      </c>
      <c r="D33" s="752">
        <v>300000</v>
      </c>
      <c r="E33" s="753">
        <v>300000</v>
      </c>
    </row>
    <row r="34" spans="1:5" ht="15.75" customHeight="1">
      <c r="A34" s="717">
        <v>27</v>
      </c>
      <c r="B34" s="728" t="s">
        <v>651</v>
      </c>
      <c r="C34" s="731">
        <v>4667087</v>
      </c>
      <c r="D34" s="752">
        <v>4667087</v>
      </c>
      <c r="E34" s="753">
        <v>4667087</v>
      </c>
    </row>
    <row r="35" spans="1:5" ht="15.75" customHeight="1">
      <c r="A35" s="717">
        <v>28</v>
      </c>
      <c r="B35" s="728" t="s">
        <v>703</v>
      </c>
      <c r="C35" s="731"/>
      <c r="D35" s="752">
        <v>5007000</v>
      </c>
      <c r="E35" s="753">
        <v>5007000</v>
      </c>
    </row>
    <row r="36" spans="1:5" ht="12.75">
      <c r="A36" s="717">
        <v>29</v>
      </c>
      <c r="B36" s="728" t="s">
        <v>704</v>
      </c>
      <c r="C36" s="731"/>
      <c r="D36" s="752">
        <v>-1375326</v>
      </c>
      <c r="E36" s="753">
        <v>-1375326</v>
      </c>
    </row>
    <row r="37" spans="1:5" ht="15.75" customHeight="1">
      <c r="A37" s="717">
        <v>30</v>
      </c>
      <c r="B37" s="718" t="s">
        <v>652</v>
      </c>
      <c r="C37" s="731">
        <v>500000</v>
      </c>
      <c r="D37" s="631">
        <v>500000</v>
      </c>
      <c r="E37" s="742">
        <v>500000</v>
      </c>
    </row>
    <row r="38" spans="1:5" ht="15.75" customHeight="1">
      <c r="A38" s="717">
        <v>31</v>
      </c>
      <c r="B38" s="718" t="s">
        <v>653</v>
      </c>
      <c r="C38" s="731">
        <v>200000</v>
      </c>
      <c r="D38" s="631">
        <v>200000</v>
      </c>
      <c r="E38" s="742">
        <v>200000</v>
      </c>
    </row>
    <row r="39" spans="1:5" ht="15.75" customHeight="1">
      <c r="A39" s="717">
        <v>32</v>
      </c>
      <c r="B39" s="718" t="s">
        <v>654</v>
      </c>
      <c r="C39" s="731">
        <v>1700000</v>
      </c>
      <c r="D39" s="631">
        <v>1700000</v>
      </c>
      <c r="E39" s="742">
        <v>1445000</v>
      </c>
    </row>
    <row r="40" spans="1:5" ht="15.75" customHeight="1">
      <c r="A40" s="717">
        <v>33</v>
      </c>
      <c r="B40" s="718" t="s">
        <v>655</v>
      </c>
      <c r="C40" s="731">
        <v>589274</v>
      </c>
      <c r="D40" s="631">
        <v>589274</v>
      </c>
      <c r="E40" s="742">
        <v>589274</v>
      </c>
    </row>
    <row r="41" spans="1:5" ht="15.75" customHeight="1">
      <c r="A41" s="717">
        <v>34</v>
      </c>
      <c r="B41" s="718" t="s">
        <v>656</v>
      </c>
      <c r="C41" s="731">
        <v>505284</v>
      </c>
      <c r="D41" s="631">
        <v>505284</v>
      </c>
      <c r="E41" s="742">
        <v>505284</v>
      </c>
    </row>
    <row r="42" spans="1:5" ht="15.75" customHeight="1">
      <c r="A42" s="717">
        <v>35</v>
      </c>
      <c r="B42" s="718" t="s">
        <v>657</v>
      </c>
      <c r="C42" s="734">
        <v>45376</v>
      </c>
      <c r="D42" s="631">
        <v>45376</v>
      </c>
      <c r="E42" s="742"/>
    </row>
    <row r="43" spans="1:5" ht="15.75" customHeight="1">
      <c r="A43" s="717">
        <v>36</v>
      </c>
      <c r="B43" s="718" t="s">
        <v>658</v>
      </c>
      <c r="C43" s="734"/>
      <c r="D43" s="631">
        <v>300000</v>
      </c>
      <c r="E43" s="742">
        <v>300000</v>
      </c>
    </row>
    <row r="44" spans="1:5" ht="15.75" customHeight="1">
      <c r="A44" s="717">
        <v>37</v>
      </c>
      <c r="B44" s="719" t="s">
        <v>659</v>
      </c>
      <c r="C44" s="735"/>
      <c r="D44" s="632">
        <v>700000</v>
      </c>
      <c r="E44" s="743">
        <v>700000</v>
      </c>
    </row>
    <row r="45" spans="1:5" ht="15.75" customHeight="1">
      <c r="A45" s="717">
        <v>38</v>
      </c>
      <c r="B45" s="912" t="s">
        <v>660</v>
      </c>
      <c r="C45" s="909">
        <f>SUM(C46:C75)</f>
        <v>187783780</v>
      </c>
      <c r="D45" s="909">
        <f>SUM(D46:D80)</f>
        <v>223666180</v>
      </c>
      <c r="E45" s="909">
        <f>SUM(E46:E80)</f>
        <v>222765330</v>
      </c>
    </row>
    <row r="46" spans="1:5" ht="12.75">
      <c r="A46" s="717">
        <v>39</v>
      </c>
      <c r="B46" s="720" t="s">
        <v>661</v>
      </c>
      <c r="C46" s="910">
        <v>800000</v>
      </c>
      <c r="D46" s="911">
        <v>800000</v>
      </c>
      <c r="E46" s="910">
        <v>800000</v>
      </c>
    </row>
    <row r="47" spans="1:5" ht="12.75">
      <c r="A47" s="717">
        <v>40</v>
      </c>
      <c r="B47" s="721" t="s">
        <v>662</v>
      </c>
      <c r="C47" s="736"/>
      <c r="D47" s="744"/>
      <c r="E47" s="736"/>
    </row>
    <row r="48" spans="1:5" ht="12.75">
      <c r="A48" s="717">
        <v>41</v>
      </c>
      <c r="B48" s="721" t="s">
        <v>663</v>
      </c>
      <c r="C48" s="736">
        <v>10500000</v>
      </c>
      <c r="D48" s="744">
        <v>10500000</v>
      </c>
      <c r="E48" s="736">
        <v>10500000</v>
      </c>
    </row>
    <row r="49" spans="1:5" ht="12.75">
      <c r="A49" s="717">
        <v>42</v>
      </c>
      <c r="B49" s="721" t="s">
        <v>800</v>
      </c>
      <c r="C49" s="736"/>
      <c r="D49" s="744">
        <v>148000</v>
      </c>
      <c r="E49" s="736">
        <v>148000</v>
      </c>
    </row>
    <row r="50" spans="1:5" ht="12.75">
      <c r="A50" s="717">
        <v>43</v>
      </c>
      <c r="B50" s="722" t="s">
        <v>664</v>
      </c>
      <c r="C50" s="736">
        <v>300000</v>
      </c>
      <c r="D50" s="744">
        <v>300000</v>
      </c>
      <c r="E50" s="736">
        <v>300000</v>
      </c>
    </row>
    <row r="51" spans="1:5" ht="12.75">
      <c r="A51" s="717">
        <v>44</v>
      </c>
      <c r="B51" s="723" t="s">
        <v>665</v>
      </c>
      <c r="C51" s="736">
        <v>1000000</v>
      </c>
      <c r="D51" s="744">
        <v>1000000</v>
      </c>
      <c r="E51" s="736">
        <v>1000000</v>
      </c>
    </row>
    <row r="52" spans="1:5" ht="12.75">
      <c r="A52" s="717">
        <v>45</v>
      </c>
      <c r="B52" s="723" t="s">
        <v>666</v>
      </c>
      <c r="C52" s="736">
        <v>3250000</v>
      </c>
      <c r="D52" s="744">
        <v>3250000</v>
      </c>
      <c r="E52" s="736">
        <v>3250500</v>
      </c>
    </row>
    <row r="53" spans="1:5" ht="12.75">
      <c r="A53" s="717">
        <v>46</v>
      </c>
      <c r="B53" s="723" t="s">
        <v>667</v>
      </c>
      <c r="C53" s="736">
        <v>300000</v>
      </c>
      <c r="D53" s="744">
        <v>300000</v>
      </c>
      <c r="E53" s="736"/>
    </row>
    <row r="54" spans="1:5" ht="12.75">
      <c r="A54" s="717">
        <v>47</v>
      </c>
      <c r="B54" s="723" t="s">
        <v>668</v>
      </c>
      <c r="C54" s="736">
        <v>250000</v>
      </c>
      <c r="D54" s="744">
        <v>500000</v>
      </c>
      <c r="E54" s="736">
        <v>500000</v>
      </c>
    </row>
    <row r="55" spans="1:5" ht="21">
      <c r="A55" s="717">
        <v>48</v>
      </c>
      <c r="B55" s="723" t="s">
        <v>669</v>
      </c>
      <c r="C55" s="736">
        <v>850000</v>
      </c>
      <c r="D55" s="744">
        <v>1749000</v>
      </c>
      <c r="E55" s="736">
        <v>1749000</v>
      </c>
    </row>
    <row r="56" spans="1:5" ht="12.75">
      <c r="A56" s="717">
        <v>49</v>
      </c>
      <c r="B56" s="723" t="s">
        <v>670</v>
      </c>
      <c r="C56" s="736">
        <v>200000</v>
      </c>
      <c r="D56" s="744">
        <v>860000</v>
      </c>
      <c r="E56" s="736">
        <v>860000</v>
      </c>
    </row>
    <row r="57" spans="1:5" ht="12.75">
      <c r="A57" s="717">
        <v>50</v>
      </c>
      <c r="B57" s="723" t="s">
        <v>671</v>
      </c>
      <c r="C57" s="736">
        <v>200000</v>
      </c>
      <c r="D57" s="744">
        <v>400000</v>
      </c>
      <c r="E57" s="736">
        <v>400000</v>
      </c>
    </row>
    <row r="58" spans="1:5" ht="12.75">
      <c r="A58" s="717">
        <v>51</v>
      </c>
      <c r="B58" s="723" t="s">
        <v>672</v>
      </c>
      <c r="C58" s="736">
        <v>500000</v>
      </c>
      <c r="D58" s="744">
        <v>600000</v>
      </c>
      <c r="E58" s="736">
        <v>600000</v>
      </c>
    </row>
    <row r="59" spans="1:5" ht="12.75">
      <c r="A59" s="717">
        <v>52</v>
      </c>
      <c r="B59" s="723" t="s">
        <v>673</v>
      </c>
      <c r="C59" s="736">
        <v>500000</v>
      </c>
      <c r="D59" s="744">
        <v>1250000</v>
      </c>
      <c r="E59" s="736">
        <v>1250000</v>
      </c>
    </row>
    <row r="60" spans="1:5" ht="16.5" customHeight="1">
      <c r="A60" s="717">
        <v>53</v>
      </c>
      <c r="B60" s="723" t="s">
        <v>674</v>
      </c>
      <c r="C60" s="731">
        <v>25613000</v>
      </c>
      <c r="D60" s="745">
        <v>31682000</v>
      </c>
      <c r="E60" s="731">
        <v>31682000</v>
      </c>
    </row>
    <row r="61" spans="1:5" ht="21">
      <c r="A61" s="717">
        <v>54</v>
      </c>
      <c r="B61" s="723" t="s">
        <v>675</v>
      </c>
      <c r="C61" s="731">
        <v>570000</v>
      </c>
      <c r="D61" s="745">
        <v>570000</v>
      </c>
      <c r="E61" s="731">
        <v>570000</v>
      </c>
    </row>
    <row r="62" spans="1:5" ht="12.75">
      <c r="A62" s="717">
        <v>55</v>
      </c>
      <c r="B62" s="723" t="s">
        <v>676</v>
      </c>
      <c r="C62" s="731">
        <v>7319000</v>
      </c>
      <c r="D62" s="745">
        <v>7319000</v>
      </c>
      <c r="E62" s="731">
        <v>7319000</v>
      </c>
    </row>
    <row r="63" spans="1:5" ht="17.25" customHeight="1">
      <c r="A63" s="717">
        <v>56</v>
      </c>
      <c r="B63" s="723" t="s">
        <v>677</v>
      </c>
      <c r="C63" s="731">
        <v>3711000</v>
      </c>
      <c r="D63" s="745">
        <v>3711000</v>
      </c>
      <c r="E63" s="731">
        <v>3711000</v>
      </c>
    </row>
    <row r="64" spans="1:5" ht="12.75">
      <c r="A64" s="717">
        <v>57</v>
      </c>
      <c r="B64" s="723" t="s">
        <v>1093</v>
      </c>
      <c r="C64" s="731"/>
      <c r="D64" s="745">
        <v>115000</v>
      </c>
      <c r="E64" s="731">
        <v>115000</v>
      </c>
    </row>
    <row r="65" spans="1:5" ht="12.75">
      <c r="A65" s="717">
        <v>58</v>
      </c>
      <c r="B65" s="722" t="s">
        <v>678</v>
      </c>
      <c r="C65" s="734">
        <v>40198000</v>
      </c>
      <c r="D65" s="746">
        <v>58269715</v>
      </c>
      <c r="E65" s="734">
        <v>58269715</v>
      </c>
    </row>
    <row r="66" spans="1:5" ht="12.75">
      <c r="A66" s="717">
        <v>59</v>
      </c>
      <c r="B66" s="722" t="s">
        <v>679</v>
      </c>
      <c r="C66" s="731">
        <v>55000000</v>
      </c>
      <c r="D66" s="745">
        <v>55000000</v>
      </c>
      <c r="E66" s="731">
        <v>55000000</v>
      </c>
    </row>
    <row r="67" spans="1:5" ht="12.75">
      <c r="A67" s="717">
        <v>60</v>
      </c>
      <c r="B67" s="722" t="s">
        <v>680</v>
      </c>
      <c r="C67" s="731">
        <v>3800000</v>
      </c>
      <c r="D67" s="745">
        <v>3800000</v>
      </c>
      <c r="E67" s="731">
        <v>3800000</v>
      </c>
    </row>
    <row r="68" spans="1:5" ht="12.75">
      <c r="A68" s="717">
        <v>61</v>
      </c>
      <c r="B68" s="722" t="s">
        <v>681</v>
      </c>
      <c r="C68" s="731">
        <v>13000000</v>
      </c>
      <c r="D68" s="745">
        <v>13764685</v>
      </c>
      <c r="E68" s="731">
        <v>13764685</v>
      </c>
    </row>
    <row r="69" spans="1:5" ht="12.75">
      <c r="A69" s="717">
        <v>62</v>
      </c>
      <c r="B69" s="722" t="s">
        <v>682</v>
      </c>
      <c r="C69" s="731">
        <v>14832000</v>
      </c>
      <c r="D69" s="745">
        <v>14832000</v>
      </c>
      <c r="E69" s="731">
        <v>14832000</v>
      </c>
    </row>
    <row r="70" spans="1:5" ht="12.75">
      <c r="A70" s="717">
        <v>63</v>
      </c>
      <c r="B70" s="724" t="s">
        <v>683</v>
      </c>
      <c r="C70" s="734">
        <v>2430780</v>
      </c>
      <c r="D70" s="746">
        <v>2430780</v>
      </c>
      <c r="E70" s="734">
        <v>2430780</v>
      </c>
    </row>
    <row r="71" spans="1:5" ht="12.75">
      <c r="A71" s="717">
        <v>64</v>
      </c>
      <c r="B71" s="724" t="s">
        <v>684</v>
      </c>
      <c r="C71" s="734">
        <v>100000</v>
      </c>
      <c r="D71" s="746">
        <v>100000</v>
      </c>
      <c r="E71" s="734">
        <v>100000</v>
      </c>
    </row>
    <row r="72" spans="1:5" ht="12.75">
      <c r="A72" s="717">
        <v>65</v>
      </c>
      <c r="B72" s="725" t="s">
        <v>685</v>
      </c>
      <c r="C72" s="734">
        <v>300000</v>
      </c>
      <c r="D72" s="746">
        <v>300000</v>
      </c>
      <c r="E72" s="734">
        <v>300000</v>
      </c>
    </row>
    <row r="73" spans="1:5" ht="12.75">
      <c r="A73" s="717">
        <v>66</v>
      </c>
      <c r="B73" s="724" t="s">
        <v>1094</v>
      </c>
      <c r="C73" s="734">
        <v>60000</v>
      </c>
      <c r="D73" s="746">
        <v>60000</v>
      </c>
      <c r="E73" s="734">
        <v>60000</v>
      </c>
    </row>
    <row r="74" spans="1:5" ht="12.75">
      <c r="A74" s="717">
        <v>67</v>
      </c>
      <c r="B74" s="724" t="s">
        <v>686</v>
      </c>
      <c r="C74" s="734">
        <v>200000</v>
      </c>
      <c r="D74" s="746">
        <v>200000</v>
      </c>
      <c r="E74" s="734">
        <v>200000</v>
      </c>
    </row>
    <row r="75" spans="1:5" ht="12.75">
      <c r="A75" s="717">
        <v>68</v>
      </c>
      <c r="B75" s="724" t="s">
        <v>687</v>
      </c>
      <c r="C75" s="734">
        <v>2000000</v>
      </c>
      <c r="D75" s="746">
        <v>3400000</v>
      </c>
      <c r="E75" s="734">
        <v>3020000</v>
      </c>
    </row>
    <row r="76" spans="1:5" ht="12.75">
      <c r="A76" s="717">
        <v>69</v>
      </c>
      <c r="B76" s="724" t="s">
        <v>688</v>
      </c>
      <c r="C76" s="734"/>
      <c r="D76" s="746">
        <v>360000</v>
      </c>
      <c r="E76" s="734">
        <v>360000</v>
      </c>
    </row>
    <row r="77" spans="1:5" ht="12.75">
      <c r="A77" s="717">
        <v>70</v>
      </c>
      <c r="B77" s="726" t="s">
        <v>689</v>
      </c>
      <c r="C77" s="737"/>
      <c r="D77" s="746">
        <v>1080000</v>
      </c>
      <c r="E77" s="734">
        <v>1072100</v>
      </c>
    </row>
    <row r="78" spans="1:5" ht="12.75">
      <c r="A78" s="717">
        <v>71</v>
      </c>
      <c r="B78" s="724" t="s">
        <v>690</v>
      </c>
      <c r="C78" s="734"/>
      <c r="D78" s="746">
        <v>2415000</v>
      </c>
      <c r="E78" s="734">
        <v>2415000</v>
      </c>
    </row>
    <row r="79" spans="1:5" ht="12.75">
      <c r="A79" s="717">
        <v>72</v>
      </c>
      <c r="B79" s="724" t="s">
        <v>691</v>
      </c>
      <c r="C79" s="734"/>
      <c r="D79" s="746">
        <v>100000</v>
      </c>
      <c r="E79" s="734">
        <v>100000</v>
      </c>
    </row>
    <row r="80" spans="1:5" ht="12.75">
      <c r="A80" s="717">
        <v>73</v>
      </c>
      <c r="B80" s="727" t="s">
        <v>692</v>
      </c>
      <c r="C80" s="738"/>
      <c r="D80" s="747">
        <v>2500000</v>
      </c>
      <c r="E80" s="738">
        <v>2286550</v>
      </c>
    </row>
    <row r="81" spans="1:5" ht="12.75">
      <c r="A81" s="717">
        <v>74</v>
      </c>
      <c r="B81" s="908" t="s">
        <v>693</v>
      </c>
      <c r="C81" s="915">
        <f>SUM(C82:C88)</f>
        <v>3401000</v>
      </c>
      <c r="D81" s="915">
        <f>SUM(D82:D88)</f>
        <v>1634200</v>
      </c>
      <c r="E81" s="915">
        <f>SUM(E82:E88)</f>
        <v>1634200</v>
      </c>
    </row>
    <row r="82" spans="1:5" ht="12.75">
      <c r="A82" s="717">
        <v>75</v>
      </c>
      <c r="B82" s="233" t="s">
        <v>694</v>
      </c>
      <c r="C82" s="739">
        <v>1500000</v>
      </c>
      <c r="D82" s="748">
        <v>693001</v>
      </c>
      <c r="E82" s="739">
        <v>693001</v>
      </c>
    </row>
    <row r="83" spans="1:5" ht="12.75">
      <c r="A83" s="717">
        <v>76</v>
      </c>
      <c r="B83" s="728" t="s">
        <v>695</v>
      </c>
      <c r="C83" s="731">
        <v>369000</v>
      </c>
      <c r="D83" s="731">
        <v>0</v>
      </c>
      <c r="E83" s="731">
        <v>0</v>
      </c>
    </row>
    <row r="84" spans="1:5" ht="12.75">
      <c r="A84" s="717">
        <v>77</v>
      </c>
      <c r="B84" s="728" t="s">
        <v>696</v>
      </c>
      <c r="C84" s="731">
        <v>250000</v>
      </c>
      <c r="D84" s="731">
        <v>143200</v>
      </c>
      <c r="E84" s="731">
        <v>143200</v>
      </c>
    </row>
    <row r="85" spans="1:5" ht="12.75">
      <c r="A85" s="717">
        <v>78</v>
      </c>
      <c r="B85" s="728" t="s">
        <v>697</v>
      </c>
      <c r="C85" s="731">
        <v>337000</v>
      </c>
      <c r="D85" s="731">
        <v>0</v>
      </c>
      <c r="E85" s="731">
        <v>0</v>
      </c>
    </row>
    <row r="86" spans="1:5" ht="12.75">
      <c r="A86" s="717">
        <v>79</v>
      </c>
      <c r="B86" s="728" t="s">
        <v>698</v>
      </c>
      <c r="C86" s="731">
        <v>250000</v>
      </c>
      <c r="D86" s="731">
        <v>311300</v>
      </c>
      <c r="E86" s="731">
        <v>311300</v>
      </c>
    </row>
    <row r="87" spans="1:5" ht="12.75">
      <c r="A87" s="717">
        <v>80</v>
      </c>
      <c r="B87" s="728" t="s">
        <v>699</v>
      </c>
      <c r="C87" s="731">
        <v>250000</v>
      </c>
      <c r="D87" s="731">
        <v>266699</v>
      </c>
      <c r="E87" s="731">
        <v>266699</v>
      </c>
    </row>
    <row r="88" spans="1:5" ht="12.75">
      <c r="A88" s="717">
        <v>81</v>
      </c>
      <c r="B88" s="913" t="s">
        <v>700</v>
      </c>
      <c r="C88" s="914">
        <v>445000</v>
      </c>
      <c r="D88" s="914">
        <v>220000</v>
      </c>
      <c r="E88" s="914">
        <v>220000</v>
      </c>
    </row>
    <row r="89" spans="1:5" ht="12.75">
      <c r="A89" s="717">
        <v>82</v>
      </c>
      <c r="B89" s="908" t="s">
        <v>701</v>
      </c>
      <c r="C89" s="915">
        <f>C90</f>
        <v>0</v>
      </c>
      <c r="D89" s="915">
        <f>D90</f>
        <v>0</v>
      </c>
      <c r="E89" s="915">
        <f>E90</f>
        <v>0</v>
      </c>
    </row>
    <row r="90" spans="1:5" ht="13.5" thickBot="1">
      <c r="A90" s="717">
        <v>83</v>
      </c>
      <c r="B90" s="729"/>
      <c r="C90" s="737"/>
      <c r="E90" s="750"/>
    </row>
    <row r="91" spans="1:5" ht="13.5" thickBot="1">
      <c r="A91" s="1118" t="s">
        <v>41</v>
      </c>
      <c r="B91" s="1119"/>
      <c r="C91" s="740">
        <f>C89+C81+C45+C8</f>
        <v>666862018</v>
      </c>
      <c r="D91" s="749">
        <f>D89+D81+D45+D8</f>
        <v>729793060</v>
      </c>
      <c r="E91" s="740">
        <f>E89+E81+E45+E8</f>
        <v>728591834</v>
      </c>
    </row>
  </sheetData>
  <sheetProtection/>
  <mergeCells count="4">
    <mergeCell ref="A1:D1"/>
    <mergeCell ref="A3:D3"/>
    <mergeCell ref="A4:D4"/>
    <mergeCell ref="A91:B91"/>
  </mergeCells>
  <conditionalFormatting sqref="C91:E91">
    <cfRule type="cellIs" priority="1" dxfId="3" operator="equal" stopIfTrue="1">
      <formula>0</formula>
    </cfRule>
  </conditionalFormatting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/>
  </sheetPr>
  <dimension ref="A1:F88"/>
  <sheetViews>
    <sheetView zoomScale="120" zoomScaleNormal="120" zoomScaleSheetLayoutView="120" workbookViewId="0" topLeftCell="A1">
      <selection activeCell="E100" sqref="E100"/>
    </sheetView>
  </sheetViews>
  <sheetFormatPr defaultColWidth="12.00390625" defaultRowHeight="12.75"/>
  <cols>
    <col min="1" max="1" width="5.125" style="882" customWidth="1"/>
    <col min="2" max="2" width="43.50390625" style="897" customWidth="1"/>
    <col min="3" max="3" width="17.50390625" style="882" customWidth="1"/>
    <col min="4" max="4" width="14.125" style="882" customWidth="1"/>
    <col min="5" max="5" width="18.00390625" style="898" customWidth="1"/>
    <col min="6" max="16384" width="12.00390625" style="882" customWidth="1"/>
  </cols>
  <sheetData>
    <row r="1" spans="1:5" ht="15.75">
      <c r="A1" s="1122" t="s">
        <v>1023</v>
      </c>
      <c r="B1" s="956"/>
      <c r="C1" s="956"/>
      <c r="D1" s="956"/>
      <c r="E1" s="956"/>
    </row>
    <row r="2" spans="1:5" ht="15.75">
      <c r="A2" s="1123" t="s">
        <v>993</v>
      </c>
      <c r="B2" s="1124"/>
      <c r="C2" s="1124"/>
      <c r="D2" s="1124"/>
      <c r="E2" s="1124"/>
    </row>
    <row r="3" spans="1:5" ht="16.5" customHeight="1">
      <c r="A3" s="1125" t="s">
        <v>992</v>
      </c>
      <c r="B3" s="1126"/>
      <c r="C3" s="1126"/>
      <c r="D3" s="1126"/>
      <c r="E3" s="1126"/>
    </row>
    <row r="4" spans="1:5" ht="16.5" customHeight="1">
      <c r="A4" s="895"/>
      <c r="B4" s="896"/>
      <c r="C4" s="1127" t="str">
        <f>'[1]Z_6.tájékoztató_t.'!E6</f>
        <v>Forintban!</v>
      </c>
      <c r="D4" s="1127"/>
      <c r="E4" s="1127"/>
    </row>
    <row r="5" spans="1:5" s="63" customFormat="1" ht="12.75" customHeight="1">
      <c r="A5" s="1120"/>
      <c r="B5" s="1121"/>
      <c r="C5" s="1121"/>
      <c r="D5" s="1121"/>
      <c r="E5" s="1121"/>
    </row>
    <row r="6" spans="1:5" s="63" customFormat="1" ht="24">
      <c r="A6" s="883" t="s">
        <v>715</v>
      </c>
      <c r="B6" s="883" t="s">
        <v>47</v>
      </c>
      <c r="C6" s="883" t="s">
        <v>860</v>
      </c>
      <c r="D6" s="883" t="s">
        <v>861</v>
      </c>
      <c r="E6" s="883" t="s">
        <v>862</v>
      </c>
    </row>
    <row r="7" spans="1:5" s="63" customFormat="1" ht="12">
      <c r="A7" s="883">
        <v>1</v>
      </c>
      <c r="B7" s="883">
        <v>2</v>
      </c>
      <c r="C7" s="883">
        <v>3</v>
      </c>
      <c r="D7" s="883">
        <v>4</v>
      </c>
      <c r="E7" s="883">
        <v>5</v>
      </c>
    </row>
    <row r="8" spans="1:5" s="63" customFormat="1" ht="12.75">
      <c r="A8" s="884" t="s">
        <v>45</v>
      </c>
      <c r="B8" s="891" t="s">
        <v>892</v>
      </c>
      <c r="C8" s="892">
        <v>366844</v>
      </c>
      <c r="D8" s="886">
        <v>0</v>
      </c>
      <c r="E8" s="892">
        <v>184042</v>
      </c>
    </row>
    <row r="9" spans="1:5" s="63" customFormat="1" ht="12.75">
      <c r="A9" s="887" t="s">
        <v>772</v>
      </c>
      <c r="B9" s="893" t="s">
        <v>893</v>
      </c>
      <c r="C9" s="894">
        <v>366844</v>
      </c>
      <c r="D9" s="886">
        <v>0</v>
      </c>
      <c r="E9" s="894">
        <v>184042</v>
      </c>
    </row>
    <row r="10" spans="1:5" s="63" customFormat="1" ht="24">
      <c r="A10" s="884" t="s">
        <v>894</v>
      </c>
      <c r="B10" s="891" t="s">
        <v>895</v>
      </c>
      <c r="C10" s="892">
        <v>5569642299</v>
      </c>
      <c r="D10" s="886">
        <v>0</v>
      </c>
      <c r="E10" s="892">
        <v>5472862629</v>
      </c>
    </row>
    <row r="11" spans="1:5" s="63" customFormat="1" ht="24">
      <c r="A11" s="884" t="s">
        <v>896</v>
      </c>
      <c r="B11" s="891" t="s">
        <v>897</v>
      </c>
      <c r="C11" s="892">
        <v>50813106</v>
      </c>
      <c r="D11" s="886">
        <v>0</v>
      </c>
      <c r="E11" s="892">
        <v>41685026</v>
      </c>
    </row>
    <row r="12" spans="1:5" s="63" customFormat="1" ht="12.75">
      <c r="A12" s="884" t="s">
        <v>776</v>
      </c>
      <c r="B12" s="891" t="s">
        <v>898</v>
      </c>
      <c r="C12" s="892">
        <v>63688983</v>
      </c>
      <c r="D12" s="886">
        <v>0</v>
      </c>
      <c r="E12" s="892">
        <v>60214054</v>
      </c>
    </row>
    <row r="13" spans="1:5" s="63" customFormat="1" ht="12.75">
      <c r="A13" s="887" t="s">
        <v>258</v>
      </c>
      <c r="B13" s="893" t="s">
        <v>899</v>
      </c>
      <c r="C13" s="894">
        <v>5684144388</v>
      </c>
      <c r="D13" s="886">
        <v>0</v>
      </c>
      <c r="E13" s="894">
        <v>5574761709</v>
      </c>
    </row>
    <row r="14" spans="1:5" s="63" customFormat="1" ht="24">
      <c r="A14" s="884" t="s">
        <v>259</v>
      </c>
      <c r="B14" s="891" t="s">
        <v>1031</v>
      </c>
      <c r="C14" s="892">
        <v>23790000</v>
      </c>
      <c r="D14" s="886">
        <v>0</v>
      </c>
      <c r="E14" s="892">
        <v>23790000</v>
      </c>
    </row>
    <row r="15" spans="1:5" s="63" customFormat="1" ht="24">
      <c r="A15" s="884" t="s">
        <v>380</v>
      </c>
      <c r="B15" s="891" t="s">
        <v>900</v>
      </c>
      <c r="C15" s="892">
        <v>23790000</v>
      </c>
      <c r="D15" s="886">
        <v>0</v>
      </c>
      <c r="E15" s="892">
        <v>23790000</v>
      </c>
    </row>
    <row r="16" spans="1:5" s="63" customFormat="1" ht="24">
      <c r="A16" s="887" t="s">
        <v>397</v>
      </c>
      <c r="B16" s="893" t="s">
        <v>901</v>
      </c>
      <c r="C16" s="894">
        <v>23790000</v>
      </c>
      <c r="D16" s="886">
        <v>0</v>
      </c>
      <c r="E16" s="894">
        <v>23790000</v>
      </c>
    </row>
    <row r="17" spans="1:5" s="63" customFormat="1" ht="36">
      <c r="A17" s="887" t="s">
        <v>394</v>
      </c>
      <c r="B17" s="893" t="s">
        <v>902</v>
      </c>
      <c r="C17" s="894">
        <v>5708301232</v>
      </c>
      <c r="D17" s="886">
        <v>0</v>
      </c>
      <c r="E17" s="894">
        <v>5598735751</v>
      </c>
    </row>
    <row r="18" spans="1:5" s="63" customFormat="1" ht="12.75">
      <c r="A18" s="884" t="s">
        <v>859</v>
      </c>
      <c r="B18" s="891" t="s">
        <v>903</v>
      </c>
      <c r="C18" s="892">
        <v>641330</v>
      </c>
      <c r="D18" s="886">
        <v>0</v>
      </c>
      <c r="E18" s="892">
        <v>564075</v>
      </c>
    </row>
    <row r="19" spans="1:5" s="63" customFormat="1" ht="12.75">
      <c r="A19" s="887" t="s">
        <v>415</v>
      </c>
      <c r="B19" s="893" t="s">
        <v>904</v>
      </c>
      <c r="C19" s="892">
        <v>32161</v>
      </c>
      <c r="D19" s="886">
        <v>0</v>
      </c>
      <c r="E19" s="892">
        <v>32161</v>
      </c>
    </row>
    <row r="20" spans="1:5" s="63" customFormat="1" ht="24">
      <c r="A20" s="887" t="s">
        <v>417</v>
      </c>
      <c r="B20" s="893" t="s">
        <v>905</v>
      </c>
      <c r="C20" s="894">
        <v>673491</v>
      </c>
      <c r="D20" s="886">
        <v>0</v>
      </c>
      <c r="E20" s="894">
        <v>596236</v>
      </c>
    </row>
    <row r="21" spans="1:5" s="63" customFormat="1" ht="12.75">
      <c r="A21" s="884" t="s">
        <v>418</v>
      </c>
      <c r="B21" s="891" t="s">
        <v>907</v>
      </c>
      <c r="C21" s="892">
        <v>233185300</v>
      </c>
      <c r="D21" s="886">
        <v>0</v>
      </c>
      <c r="E21" s="892">
        <v>212088847</v>
      </c>
    </row>
    <row r="22" spans="1:5" s="63" customFormat="1" ht="12.75">
      <c r="A22" s="884" t="s">
        <v>906</v>
      </c>
      <c r="B22" s="891" t="s">
        <v>908</v>
      </c>
      <c r="C22" s="892">
        <v>125583367</v>
      </c>
      <c r="D22" s="886">
        <v>0</v>
      </c>
      <c r="E22" s="892">
        <v>20409809</v>
      </c>
    </row>
    <row r="23" spans="1:5" s="63" customFormat="1" ht="12.75">
      <c r="A23" s="887" t="s">
        <v>419</v>
      </c>
      <c r="B23" s="893" t="s">
        <v>909</v>
      </c>
      <c r="C23" s="894">
        <v>358768667</v>
      </c>
      <c r="D23" s="886">
        <v>0</v>
      </c>
      <c r="E23" s="894">
        <v>232498656</v>
      </c>
    </row>
    <row r="24" spans="1:5" s="63" customFormat="1" ht="12.75">
      <c r="A24" s="884" t="s">
        <v>420</v>
      </c>
      <c r="B24" s="891" t="s">
        <v>910</v>
      </c>
      <c r="C24" s="892">
        <v>6130165</v>
      </c>
      <c r="D24" s="886">
        <v>0</v>
      </c>
      <c r="E24" s="892">
        <v>6098742</v>
      </c>
    </row>
    <row r="25" spans="1:5" s="63" customFormat="1" ht="12.75">
      <c r="A25" s="884" t="s">
        <v>422</v>
      </c>
      <c r="B25" s="891" t="s">
        <v>912</v>
      </c>
      <c r="C25" s="894">
        <v>6130165</v>
      </c>
      <c r="D25" s="886">
        <v>0</v>
      </c>
      <c r="E25" s="894">
        <v>6098742</v>
      </c>
    </row>
    <row r="26" spans="1:5" s="63" customFormat="1" ht="12.75">
      <c r="A26" s="887" t="s">
        <v>911</v>
      </c>
      <c r="B26" s="893" t="s">
        <v>913</v>
      </c>
      <c r="C26" s="894">
        <v>365572323</v>
      </c>
      <c r="D26" s="886">
        <v>0</v>
      </c>
      <c r="E26" s="894">
        <v>239193634</v>
      </c>
    </row>
    <row r="27" spans="1:5" s="63" customFormat="1" ht="36">
      <c r="A27" s="884" t="s">
        <v>1032</v>
      </c>
      <c r="B27" s="891" t="s">
        <v>914</v>
      </c>
      <c r="C27" s="892">
        <v>160888883</v>
      </c>
      <c r="D27" s="886">
        <v>0</v>
      </c>
      <c r="E27" s="892">
        <v>5053391</v>
      </c>
    </row>
    <row r="28" spans="1:5" s="63" customFormat="1" ht="36">
      <c r="A28" s="887" t="s">
        <v>429</v>
      </c>
      <c r="B28" s="893" t="s">
        <v>916</v>
      </c>
      <c r="C28" s="892">
        <v>1591334</v>
      </c>
      <c r="D28" s="886">
        <v>0</v>
      </c>
      <c r="E28" s="892">
        <v>1409114</v>
      </c>
    </row>
    <row r="29" spans="1:5" s="63" customFormat="1" ht="36">
      <c r="A29" s="887" t="s">
        <v>915</v>
      </c>
      <c r="B29" s="893" t="s">
        <v>917</v>
      </c>
      <c r="C29" s="892">
        <v>143607633</v>
      </c>
      <c r="D29" s="886">
        <v>0</v>
      </c>
      <c r="E29" s="892">
        <v>1388904</v>
      </c>
    </row>
    <row r="30" spans="1:5" s="63" customFormat="1" ht="24">
      <c r="A30" s="884" t="s">
        <v>430</v>
      </c>
      <c r="B30" s="891" t="s">
        <v>918</v>
      </c>
      <c r="C30" s="892">
        <v>15689916</v>
      </c>
      <c r="D30" s="886">
        <v>0</v>
      </c>
      <c r="E30" s="892">
        <v>2255373</v>
      </c>
    </row>
    <row r="31" spans="1:5" s="63" customFormat="1" ht="36">
      <c r="A31" s="884" t="s">
        <v>431</v>
      </c>
      <c r="B31" s="891" t="s">
        <v>920</v>
      </c>
      <c r="C31" s="892">
        <v>5227451</v>
      </c>
      <c r="D31" s="886">
        <v>0</v>
      </c>
      <c r="E31" s="892">
        <v>5192116</v>
      </c>
    </row>
    <row r="32" spans="1:5" s="63" customFormat="1" ht="48">
      <c r="A32" s="884" t="s">
        <v>919</v>
      </c>
      <c r="B32" s="891" t="s">
        <v>921</v>
      </c>
      <c r="C32" s="892">
        <v>2078647</v>
      </c>
      <c r="D32" s="886">
        <v>0</v>
      </c>
      <c r="E32" s="892">
        <v>2075669</v>
      </c>
    </row>
    <row r="33" spans="1:5" s="63" customFormat="1" ht="24">
      <c r="A33" s="884" t="s">
        <v>432</v>
      </c>
      <c r="B33" s="891" t="s">
        <v>922</v>
      </c>
      <c r="C33" s="892">
        <v>1143064</v>
      </c>
      <c r="D33" s="886">
        <v>0</v>
      </c>
      <c r="E33" s="892">
        <v>958666</v>
      </c>
    </row>
    <row r="34" spans="1:5" s="63" customFormat="1" ht="36">
      <c r="A34" s="884" t="s">
        <v>434</v>
      </c>
      <c r="B34" s="891" t="s">
        <v>923</v>
      </c>
      <c r="C34" s="892">
        <v>341392</v>
      </c>
      <c r="D34" s="886">
        <v>0</v>
      </c>
      <c r="E34" s="892">
        <v>370105</v>
      </c>
    </row>
    <row r="35" spans="1:5" s="63" customFormat="1" ht="36">
      <c r="A35" s="884" t="s">
        <v>436</v>
      </c>
      <c r="B35" s="891" t="s">
        <v>924</v>
      </c>
      <c r="C35" s="892">
        <v>136996</v>
      </c>
      <c r="D35" s="886">
        <v>0</v>
      </c>
      <c r="E35" s="892">
        <v>0</v>
      </c>
    </row>
    <row r="36" spans="1:5" s="63" customFormat="1" ht="36">
      <c r="A36" s="884" t="s">
        <v>437</v>
      </c>
      <c r="B36" s="891" t="s">
        <v>925</v>
      </c>
      <c r="C36" s="892">
        <v>1526597</v>
      </c>
      <c r="D36" s="886">
        <v>0</v>
      </c>
      <c r="E36" s="892">
        <v>1787676</v>
      </c>
    </row>
    <row r="37" spans="1:5" s="63" customFormat="1" ht="24">
      <c r="A37" s="884" t="s">
        <v>439</v>
      </c>
      <c r="B37" s="891" t="s">
        <v>926</v>
      </c>
      <c r="C37" s="892">
        <v>755</v>
      </c>
      <c r="D37" s="886">
        <v>0</v>
      </c>
      <c r="E37" s="892">
        <v>0</v>
      </c>
    </row>
    <row r="38" spans="1:5" s="63" customFormat="1" ht="36">
      <c r="A38" s="884" t="s">
        <v>1033</v>
      </c>
      <c r="B38" s="891" t="s">
        <v>927</v>
      </c>
      <c r="C38" s="892">
        <v>2929161</v>
      </c>
      <c r="D38" s="886">
        <v>0</v>
      </c>
      <c r="E38" s="892">
        <v>2167408</v>
      </c>
    </row>
    <row r="39" spans="1:5" s="63" customFormat="1" ht="48">
      <c r="A39" s="884" t="s">
        <v>1034</v>
      </c>
      <c r="B39" s="891" t="s">
        <v>929</v>
      </c>
      <c r="C39" s="892">
        <v>421347</v>
      </c>
      <c r="D39" s="886">
        <v>0</v>
      </c>
      <c r="E39" s="892">
        <v>0</v>
      </c>
    </row>
    <row r="40" spans="1:5" s="63" customFormat="1" ht="36">
      <c r="A40" s="884" t="s">
        <v>928</v>
      </c>
      <c r="B40" s="891" t="s">
        <v>930</v>
      </c>
      <c r="C40" s="892">
        <v>28847763</v>
      </c>
      <c r="D40" s="886">
        <v>0</v>
      </c>
      <c r="E40" s="892">
        <v>28847763</v>
      </c>
    </row>
    <row r="41" spans="1:5" s="63" customFormat="1" ht="48">
      <c r="A41" s="884" t="s">
        <v>1035</v>
      </c>
      <c r="B41" s="891" t="s">
        <v>931</v>
      </c>
      <c r="C41" s="892">
        <v>28847763</v>
      </c>
      <c r="D41" s="886">
        <v>0</v>
      </c>
      <c r="E41" s="892">
        <v>28847763</v>
      </c>
    </row>
    <row r="42" spans="1:5" s="63" customFormat="1" ht="24">
      <c r="A42" s="884" t="s">
        <v>1036</v>
      </c>
      <c r="B42" s="891" t="s">
        <v>932</v>
      </c>
      <c r="C42" s="892">
        <v>197893258</v>
      </c>
      <c r="D42" s="886">
        <v>0</v>
      </c>
      <c r="E42" s="892">
        <v>41260678</v>
      </c>
    </row>
    <row r="43" spans="1:5" s="63" customFormat="1" ht="36">
      <c r="A43" s="884" t="s">
        <v>1037</v>
      </c>
      <c r="B43" s="891" t="s">
        <v>933</v>
      </c>
      <c r="C43" s="892">
        <v>27656224</v>
      </c>
      <c r="D43" s="886">
        <v>0</v>
      </c>
      <c r="E43" s="892">
        <v>156902190</v>
      </c>
    </row>
    <row r="44" spans="1:5" s="63" customFormat="1" ht="36">
      <c r="A44" s="884" t="s">
        <v>1038</v>
      </c>
      <c r="B44" s="891" t="s">
        <v>934</v>
      </c>
      <c r="C44" s="892">
        <v>27656224</v>
      </c>
      <c r="D44" s="886">
        <v>0</v>
      </c>
      <c r="E44" s="892">
        <v>156902190</v>
      </c>
    </row>
    <row r="45" spans="1:5" s="63" customFormat="1" ht="48">
      <c r="A45" s="887" t="s">
        <v>1039</v>
      </c>
      <c r="B45" s="893" t="s">
        <v>935</v>
      </c>
      <c r="C45" s="894">
        <v>1323404</v>
      </c>
      <c r="D45" s="886">
        <v>0</v>
      </c>
      <c r="E45" s="894">
        <v>0</v>
      </c>
    </row>
    <row r="46" spans="1:5" s="63" customFormat="1" ht="48">
      <c r="A46" s="884" t="s">
        <v>1040</v>
      </c>
      <c r="B46" s="891" t="s">
        <v>936</v>
      </c>
      <c r="C46" s="892">
        <v>1323404</v>
      </c>
      <c r="D46" s="886">
        <v>0</v>
      </c>
      <c r="E46" s="892">
        <v>0</v>
      </c>
    </row>
    <row r="47" spans="1:5" s="63" customFormat="1" ht="24">
      <c r="A47" s="884" t="s">
        <v>1041</v>
      </c>
      <c r="B47" s="891" t="s">
        <v>938</v>
      </c>
      <c r="C47" s="892">
        <v>28979628</v>
      </c>
      <c r="D47" s="886">
        <v>0</v>
      </c>
      <c r="E47" s="892">
        <v>156902190</v>
      </c>
    </row>
    <row r="48" spans="1:5" s="63" customFormat="1" ht="12.75">
      <c r="A48" s="884" t="s">
        <v>937</v>
      </c>
      <c r="B48" s="891" t="s">
        <v>939</v>
      </c>
      <c r="C48" s="892">
        <v>0</v>
      </c>
      <c r="D48" s="886">
        <v>0</v>
      </c>
      <c r="E48" s="892">
        <v>30067154</v>
      </c>
    </row>
    <row r="49" spans="1:5" s="63" customFormat="1" ht="24">
      <c r="A49" s="884" t="s">
        <v>1042</v>
      </c>
      <c r="B49" s="891" t="s">
        <v>1043</v>
      </c>
      <c r="C49" s="892">
        <v>0</v>
      </c>
      <c r="D49" s="886">
        <v>0</v>
      </c>
      <c r="E49" s="892">
        <v>30067154</v>
      </c>
    </row>
    <row r="50" spans="1:5" s="63" customFormat="1" ht="12.75">
      <c r="A50" s="887" t="s">
        <v>1044</v>
      </c>
      <c r="B50" s="893" t="s">
        <v>940</v>
      </c>
      <c r="C50" s="894">
        <v>400000</v>
      </c>
      <c r="D50" s="886">
        <v>0</v>
      </c>
      <c r="E50" s="894">
        <v>440000</v>
      </c>
    </row>
    <row r="51" spans="1:5" s="63" customFormat="1" ht="24">
      <c r="A51" s="884" t="s">
        <v>1045</v>
      </c>
      <c r="B51" s="891" t="s">
        <v>942</v>
      </c>
      <c r="C51" s="892">
        <v>400000</v>
      </c>
      <c r="D51" s="886">
        <v>0</v>
      </c>
      <c r="E51" s="892">
        <v>30507154</v>
      </c>
    </row>
    <row r="52" spans="1:5" s="63" customFormat="1" ht="12.75">
      <c r="A52" s="884" t="s">
        <v>941</v>
      </c>
      <c r="B52" s="891" t="s">
        <v>943</v>
      </c>
      <c r="C52" s="892">
        <v>227272886</v>
      </c>
      <c r="D52" s="886">
        <v>0</v>
      </c>
      <c r="E52" s="892">
        <v>228670022</v>
      </c>
    </row>
    <row r="53" spans="1:5" s="63" customFormat="1" ht="24">
      <c r="A53" s="884" t="s">
        <v>1046</v>
      </c>
      <c r="B53" s="891" t="s">
        <v>944</v>
      </c>
      <c r="C53" s="892">
        <v>1017807</v>
      </c>
      <c r="D53" s="886">
        <v>0</v>
      </c>
      <c r="E53" s="892">
        <v>1958588</v>
      </c>
    </row>
    <row r="54" spans="1:5" s="63" customFormat="1" ht="24">
      <c r="A54" s="887" t="s">
        <v>1047</v>
      </c>
      <c r="B54" s="893" t="s">
        <v>945</v>
      </c>
      <c r="C54" s="892">
        <v>1017807</v>
      </c>
      <c r="D54" s="886">
        <v>0</v>
      </c>
      <c r="E54" s="892">
        <v>1958588</v>
      </c>
    </row>
    <row r="55" spans="1:5" s="63" customFormat="1" ht="12.75">
      <c r="A55" s="887" t="s">
        <v>1048</v>
      </c>
      <c r="B55" s="893" t="s">
        <v>947</v>
      </c>
      <c r="C55" s="894">
        <v>-675142</v>
      </c>
      <c r="D55" s="886">
        <v>0</v>
      </c>
      <c r="E55" s="894">
        <v>-1109681</v>
      </c>
    </row>
    <row r="56" spans="1:5" s="63" customFormat="1" ht="24">
      <c r="A56" s="884" t="s">
        <v>946</v>
      </c>
      <c r="B56" s="891" t="s">
        <v>949</v>
      </c>
      <c r="C56" s="894">
        <v>-675142</v>
      </c>
      <c r="D56" s="886">
        <v>0</v>
      </c>
      <c r="E56" s="894">
        <v>-1109681</v>
      </c>
    </row>
    <row r="57" spans="1:5" s="63" customFormat="1" ht="24">
      <c r="A57" s="887" t="s">
        <v>948</v>
      </c>
      <c r="B57" s="893" t="s">
        <v>950</v>
      </c>
      <c r="C57" s="892">
        <v>324095</v>
      </c>
      <c r="D57" s="886">
        <v>0</v>
      </c>
      <c r="E57" s="892">
        <v>474729</v>
      </c>
    </row>
    <row r="58" spans="1:5" s="63" customFormat="1" ht="24">
      <c r="A58" s="884" t="s">
        <v>1049</v>
      </c>
      <c r="B58" s="891" t="s">
        <v>952</v>
      </c>
      <c r="C58" s="894">
        <v>324095</v>
      </c>
      <c r="D58" s="886">
        <v>0</v>
      </c>
      <c r="E58" s="894">
        <v>474729</v>
      </c>
    </row>
    <row r="59" spans="1:5" s="63" customFormat="1" ht="24">
      <c r="A59" s="887" t="s">
        <v>951</v>
      </c>
      <c r="B59" s="893" t="s">
        <v>953</v>
      </c>
      <c r="C59" s="892">
        <v>666760</v>
      </c>
      <c r="D59" s="886">
        <v>0</v>
      </c>
      <c r="E59" s="892">
        <v>1323636</v>
      </c>
    </row>
    <row r="60" spans="1:5" s="63" customFormat="1" ht="24">
      <c r="A60" s="884" t="s">
        <v>1050</v>
      </c>
      <c r="B60" s="891" t="s">
        <v>954</v>
      </c>
      <c r="C60" s="894">
        <v>2054969</v>
      </c>
      <c r="D60" s="886">
        <v>0</v>
      </c>
      <c r="E60" s="894">
        <v>985362</v>
      </c>
    </row>
    <row r="61" spans="1:5" s="63" customFormat="1" ht="24">
      <c r="A61" s="887" t="s">
        <v>1051</v>
      </c>
      <c r="B61" s="893" t="s">
        <v>956</v>
      </c>
      <c r="C61" s="892">
        <v>2054969</v>
      </c>
      <c r="D61" s="886">
        <v>0</v>
      </c>
      <c r="E61" s="892">
        <v>985362</v>
      </c>
    </row>
    <row r="62" spans="1:6" s="63" customFormat="1" ht="12.75">
      <c r="A62" s="887" t="s">
        <v>955</v>
      </c>
      <c r="B62" s="893" t="s">
        <v>958</v>
      </c>
      <c r="C62" s="894">
        <v>6303868170</v>
      </c>
      <c r="D62" s="886">
        <v>0</v>
      </c>
      <c r="E62" s="894">
        <v>6068908405</v>
      </c>
      <c r="F62" s="63">
        <f>E62/C62</f>
        <v>0.9627276842307443</v>
      </c>
    </row>
    <row r="63" spans="1:5" s="63" customFormat="1" ht="12.75">
      <c r="A63" s="884" t="s">
        <v>957</v>
      </c>
      <c r="B63" s="891" t="s">
        <v>960</v>
      </c>
      <c r="C63" s="894">
        <v>4851145722</v>
      </c>
      <c r="D63" s="886">
        <v>0</v>
      </c>
      <c r="E63" s="894">
        <v>4851145722</v>
      </c>
    </row>
    <row r="64" spans="1:5" s="63" customFormat="1" ht="12.75">
      <c r="A64" s="887" t="s">
        <v>959</v>
      </c>
      <c r="B64" s="893" t="s">
        <v>962</v>
      </c>
      <c r="C64" s="892">
        <v>-202055831</v>
      </c>
      <c r="D64" s="886">
        <v>0</v>
      </c>
      <c r="E64" s="892">
        <v>-306382623</v>
      </c>
    </row>
    <row r="65" spans="1:5" s="63" customFormat="1" ht="24">
      <c r="A65" s="887" t="s">
        <v>961</v>
      </c>
      <c r="B65" s="893" t="s">
        <v>964</v>
      </c>
      <c r="C65" s="894">
        <v>418412111</v>
      </c>
      <c r="D65" s="886">
        <v>0</v>
      </c>
      <c r="E65" s="894">
        <v>418412111</v>
      </c>
    </row>
    <row r="66" spans="1:5" s="63" customFormat="1" ht="12.75">
      <c r="A66" s="884" t="s">
        <v>963</v>
      </c>
      <c r="B66" s="891" t="s">
        <v>965</v>
      </c>
      <c r="C66" s="894">
        <v>-1604128969</v>
      </c>
      <c r="D66" s="886">
        <v>0</v>
      </c>
      <c r="E66" s="894">
        <v>-1514983809</v>
      </c>
    </row>
    <row r="67" spans="1:5" s="63" customFormat="1" ht="12.75">
      <c r="A67" s="884" t="s">
        <v>1052</v>
      </c>
      <c r="B67" s="891" t="s">
        <v>967</v>
      </c>
      <c r="C67" s="892">
        <v>89145160</v>
      </c>
      <c r="D67" s="886">
        <v>0</v>
      </c>
      <c r="E67" s="892">
        <v>-202253199</v>
      </c>
    </row>
    <row r="68" spans="1:5" s="63" customFormat="1" ht="12.75">
      <c r="A68" s="884" t="s">
        <v>966</v>
      </c>
      <c r="B68" s="891" t="s">
        <v>968</v>
      </c>
      <c r="C68" s="892">
        <v>3552518193</v>
      </c>
      <c r="D68" s="886">
        <v>0</v>
      </c>
      <c r="E68" s="892">
        <v>3245938202</v>
      </c>
    </row>
    <row r="69" spans="1:5" s="63" customFormat="1" ht="24">
      <c r="A69" s="884" t="s">
        <v>1053</v>
      </c>
      <c r="B69" s="891" t="s">
        <v>969</v>
      </c>
      <c r="C69" s="892">
        <v>366942</v>
      </c>
      <c r="D69" s="886">
        <v>0</v>
      </c>
      <c r="E69" s="892">
        <v>63500</v>
      </c>
    </row>
    <row r="70" spans="1:5" s="63" customFormat="1" ht="36">
      <c r="A70" s="884" t="s">
        <v>1054</v>
      </c>
      <c r="B70" s="891" t="s">
        <v>970</v>
      </c>
      <c r="C70" s="892">
        <v>0</v>
      </c>
      <c r="D70" s="886">
        <v>0</v>
      </c>
      <c r="E70" s="892">
        <v>6579</v>
      </c>
    </row>
    <row r="71" spans="1:5" s="63" customFormat="1" ht="36">
      <c r="A71" s="887" t="s">
        <v>1055</v>
      </c>
      <c r="B71" s="893" t="s">
        <v>971</v>
      </c>
      <c r="C71" s="892">
        <v>0</v>
      </c>
      <c r="D71" s="886">
        <v>0</v>
      </c>
      <c r="E71" s="892">
        <v>6579</v>
      </c>
    </row>
    <row r="72" spans="1:5" s="63" customFormat="1" ht="24">
      <c r="A72" s="884" t="s">
        <v>1056</v>
      </c>
      <c r="B72" s="891" t="s">
        <v>972</v>
      </c>
      <c r="C72" s="894">
        <v>366942</v>
      </c>
      <c r="D72" s="886">
        <v>0</v>
      </c>
      <c r="E72" s="894">
        <v>70079</v>
      </c>
    </row>
    <row r="73" spans="1:5" s="63" customFormat="1" ht="24">
      <c r="A73" s="884" t="s">
        <v>1057</v>
      </c>
      <c r="B73" s="891" t="s">
        <v>973</v>
      </c>
      <c r="C73" s="892">
        <v>1925029</v>
      </c>
      <c r="D73" s="886">
        <v>0</v>
      </c>
      <c r="E73" s="892">
        <v>2037650</v>
      </c>
    </row>
    <row r="74" spans="1:5" s="63" customFormat="1" ht="24">
      <c r="A74" s="884" t="s">
        <v>1058</v>
      </c>
      <c r="B74" s="891" t="s">
        <v>974</v>
      </c>
      <c r="C74" s="892">
        <v>3490635</v>
      </c>
      <c r="D74" s="886">
        <v>0</v>
      </c>
      <c r="E74" s="892">
        <v>0</v>
      </c>
    </row>
    <row r="75" spans="1:5" s="63" customFormat="1" ht="36">
      <c r="A75" s="884" t="s">
        <v>1059</v>
      </c>
      <c r="B75" s="891" t="s">
        <v>975</v>
      </c>
      <c r="C75" s="892">
        <v>25690332</v>
      </c>
      <c r="D75" s="886">
        <v>0</v>
      </c>
      <c r="E75" s="892">
        <v>28364069</v>
      </c>
    </row>
    <row r="76" spans="1:5" s="63" customFormat="1" ht="36">
      <c r="A76" s="884" t="s">
        <v>1060</v>
      </c>
      <c r="B76" s="891" t="s">
        <v>977</v>
      </c>
      <c r="C76" s="892">
        <v>22993337</v>
      </c>
      <c r="D76" s="886">
        <v>0</v>
      </c>
      <c r="E76" s="892">
        <v>26821095</v>
      </c>
    </row>
    <row r="77" spans="1:5" s="63" customFormat="1" ht="36">
      <c r="A77" s="887" t="s">
        <v>976</v>
      </c>
      <c r="B77" s="893" t="s">
        <v>978</v>
      </c>
      <c r="C77" s="894">
        <v>2696995</v>
      </c>
      <c r="D77" s="886">
        <v>0</v>
      </c>
      <c r="E77" s="894">
        <v>1542974</v>
      </c>
    </row>
    <row r="78" spans="1:5" s="63" customFormat="1" ht="24">
      <c r="A78" s="884" t="s">
        <v>1061</v>
      </c>
      <c r="B78" s="891" t="s">
        <v>980</v>
      </c>
      <c r="C78" s="892">
        <v>31105996</v>
      </c>
      <c r="D78" s="886">
        <v>0</v>
      </c>
      <c r="E78" s="892">
        <v>30401719</v>
      </c>
    </row>
    <row r="79" spans="1:5" s="63" customFormat="1" ht="12.75">
      <c r="A79" s="884" t="s">
        <v>979</v>
      </c>
      <c r="B79" s="891" t="s">
        <v>981</v>
      </c>
      <c r="C79" s="892">
        <v>25595514</v>
      </c>
      <c r="D79" s="886">
        <v>0</v>
      </c>
      <c r="E79" s="892">
        <v>31490049</v>
      </c>
    </row>
    <row r="80" spans="1:5" s="63" customFormat="1" ht="24">
      <c r="A80" s="884" t="s">
        <v>1062</v>
      </c>
      <c r="B80" s="891" t="s">
        <v>982</v>
      </c>
      <c r="C80" s="892">
        <v>109538</v>
      </c>
      <c r="D80" s="886">
        <v>0</v>
      </c>
      <c r="E80" s="892">
        <v>56753</v>
      </c>
    </row>
    <row r="81" spans="1:5" s="63" customFormat="1" ht="24">
      <c r="A81" s="884" t="s">
        <v>1063</v>
      </c>
      <c r="B81" s="891" t="s">
        <v>1064</v>
      </c>
      <c r="C81" s="892">
        <v>458404</v>
      </c>
      <c r="D81" s="886">
        <v>0</v>
      </c>
      <c r="E81" s="892">
        <v>5402296</v>
      </c>
    </row>
    <row r="82" spans="1:5" s="63" customFormat="1" ht="24">
      <c r="A82" s="884" t="s">
        <v>1065</v>
      </c>
      <c r="B82" s="891" t="s">
        <v>984</v>
      </c>
      <c r="C82" s="892">
        <v>26163456</v>
      </c>
      <c r="D82" s="886">
        <v>0</v>
      </c>
      <c r="E82" s="892">
        <v>36949098</v>
      </c>
    </row>
    <row r="83" spans="1:5" s="63" customFormat="1" ht="12.75">
      <c r="A83" s="887" t="s">
        <v>983</v>
      </c>
      <c r="B83" s="893" t="s">
        <v>985</v>
      </c>
      <c r="C83" s="894">
        <v>57636394</v>
      </c>
      <c r="D83" s="886">
        <v>0</v>
      </c>
      <c r="E83" s="894">
        <v>67420896</v>
      </c>
    </row>
    <row r="84" spans="1:5" s="63" customFormat="1" ht="24">
      <c r="A84" s="884" t="s">
        <v>1066</v>
      </c>
      <c r="B84" s="891" t="s">
        <v>1067</v>
      </c>
      <c r="C84" s="892">
        <v>0</v>
      </c>
      <c r="D84" s="886">
        <v>0</v>
      </c>
      <c r="E84" s="892">
        <v>157830974</v>
      </c>
    </row>
    <row r="85" spans="1:5" s="63" customFormat="1" ht="24">
      <c r="A85" s="884" t="s">
        <v>1068</v>
      </c>
      <c r="B85" s="891" t="s">
        <v>987</v>
      </c>
      <c r="C85" s="892">
        <v>15128257</v>
      </c>
      <c r="D85" s="886">
        <v>0</v>
      </c>
      <c r="E85" s="892">
        <v>16511334</v>
      </c>
    </row>
    <row r="86" spans="1:5" s="63" customFormat="1" ht="24">
      <c r="A86" s="887" t="s">
        <v>986</v>
      </c>
      <c r="B86" s="893" t="s">
        <v>989</v>
      </c>
      <c r="C86" s="892">
        <v>2678585326</v>
      </c>
      <c r="D86" s="886">
        <v>0</v>
      </c>
      <c r="E86" s="892">
        <v>2581206999</v>
      </c>
    </row>
    <row r="87" spans="1:5" s="63" customFormat="1" ht="24">
      <c r="A87" s="887" t="s">
        <v>988</v>
      </c>
      <c r="B87" s="893" t="s">
        <v>990</v>
      </c>
      <c r="C87" s="894">
        <v>2693713583</v>
      </c>
      <c r="D87" s="886">
        <v>0</v>
      </c>
      <c r="E87" s="894">
        <v>2755549307</v>
      </c>
    </row>
    <row r="88" spans="1:5" s="63" customFormat="1" ht="12.75">
      <c r="A88" s="887">
        <v>252</v>
      </c>
      <c r="B88" s="893" t="s">
        <v>991</v>
      </c>
      <c r="C88" s="894">
        <v>6303868170</v>
      </c>
      <c r="D88" s="886">
        <v>0</v>
      </c>
      <c r="E88" s="894">
        <v>6068908405</v>
      </c>
    </row>
  </sheetData>
  <sheetProtection/>
  <mergeCells count="5">
    <mergeCell ref="A5:E5"/>
    <mergeCell ref="A1:E1"/>
    <mergeCell ref="A2:E2"/>
    <mergeCell ref="A3:E3"/>
    <mergeCell ref="C4:E4"/>
  </mergeCells>
  <printOptions horizontalCentered="1"/>
  <pageMargins left="0.7874015748031497" right="0.8267716535433072" top="0.9055118110236221" bottom="0.984251968503937" header="0.7874015748031497" footer="0.7874015748031497"/>
  <pageSetup horizontalDpi="300" verticalDpi="300" orientation="portrait" paperSize="9" scale="85" r:id="rId1"/>
  <headerFooter alignWithMargins="0">
    <oddFooter>&amp;C&amp;P</oddFooter>
  </headerFooter>
  <rowBreaks count="1" manualBreakCount="1">
    <brk id="4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/>
  </sheetPr>
  <dimension ref="A1:D33"/>
  <sheetViews>
    <sheetView zoomScale="120" zoomScaleNormal="120" workbookViewId="0" topLeftCell="A19">
      <selection activeCell="F27" sqref="F27"/>
    </sheetView>
  </sheetViews>
  <sheetFormatPr defaultColWidth="9.00390625" defaultRowHeight="12.75"/>
  <cols>
    <col min="1" max="1" width="9.375" style="890" customWidth="1"/>
    <col min="2" max="2" width="42.875" style="890" customWidth="1"/>
    <col min="3" max="3" width="17.50390625" style="890" customWidth="1"/>
    <col min="4" max="4" width="18.375" style="890" customWidth="1"/>
    <col min="5" max="16384" width="9.375" style="890" customWidth="1"/>
  </cols>
  <sheetData>
    <row r="1" spans="1:4" s="882" customFormat="1" ht="15.75">
      <c r="A1" s="1122" t="s">
        <v>1024</v>
      </c>
      <c r="B1" s="956"/>
      <c r="C1" s="956"/>
      <c r="D1" s="956"/>
    </row>
    <row r="2" spans="1:4" s="882" customFormat="1" ht="15.75">
      <c r="A2" s="1123" t="s">
        <v>890</v>
      </c>
      <c r="B2" s="1124"/>
      <c r="C2" s="1124"/>
      <c r="D2" s="1124"/>
    </row>
    <row r="3" spans="1:4" s="882" customFormat="1" ht="16.5" customHeight="1">
      <c r="A3" s="1125" t="s">
        <v>891</v>
      </c>
      <c r="B3" s="1126"/>
      <c r="C3" s="1126"/>
      <c r="D3" s="1126"/>
    </row>
    <row r="4" spans="1:4" s="63" customFormat="1" ht="12.75" customHeight="1">
      <c r="A4" s="1128"/>
      <c r="B4" s="1129"/>
      <c r="C4" s="1129"/>
      <c r="D4" s="1129"/>
    </row>
    <row r="5" spans="1:4" s="63" customFormat="1" ht="12">
      <c r="A5" s="916" t="s">
        <v>715</v>
      </c>
      <c r="B5" s="916" t="s">
        <v>47</v>
      </c>
      <c r="C5" s="916" t="s">
        <v>860</v>
      </c>
      <c r="D5" s="916" t="s">
        <v>862</v>
      </c>
    </row>
    <row r="6" spans="1:4" s="63" customFormat="1" ht="12">
      <c r="A6" s="916">
        <v>1</v>
      </c>
      <c r="B6" s="916">
        <v>2</v>
      </c>
      <c r="C6" s="916">
        <v>3</v>
      </c>
      <c r="D6" s="916">
        <v>4</v>
      </c>
    </row>
    <row r="7" spans="1:4" s="63" customFormat="1" ht="24">
      <c r="A7" s="884" t="s">
        <v>42</v>
      </c>
      <c r="B7" s="885" t="s">
        <v>863</v>
      </c>
      <c r="C7" s="886">
        <v>502222119</v>
      </c>
      <c r="D7" s="886">
        <v>375871846</v>
      </c>
    </row>
    <row r="8" spans="1:4" s="63" customFormat="1" ht="24">
      <c r="A8" s="884" t="s">
        <v>45</v>
      </c>
      <c r="B8" s="885" t="s">
        <v>864</v>
      </c>
      <c r="C8" s="886">
        <v>7674350</v>
      </c>
      <c r="D8" s="886">
        <v>9497033</v>
      </c>
    </row>
    <row r="9" spans="1:4" s="63" customFormat="1" ht="24">
      <c r="A9" s="884" t="s">
        <v>46</v>
      </c>
      <c r="B9" s="885" t="s">
        <v>865</v>
      </c>
      <c r="C9" s="886">
        <v>31973909</v>
      </c>
      <c r="D9" s="886">
        <v>21343689</v>
      </c>
    </row>
    <row r="10" spans="1:4" s="63" customFormat="1" ht="24">
      <c r="A10" s="887" t="s">
        <v>772</v>
      </c>
      <c r="B10" s="888" t="s">
        <v>866</v>
      </c>
      <c r="C10" s="889">
        <v>541870378</v>
      </c>
      <c r="D10" s="889">
        <v>406712568</v>
      </c>
    </row>
    <row r="11" spans="1:4" s="63" customFormat="1" ht="24">
      <c r="A11" s="884" t="s">
        <v>776</v>
      </c>
      <c r="B11" s="885" t="s">
        <v>867</v>
      </c>
      <c r="C11" s="886">
        <v>837942463</v>
      </c>
      <c r="D11" s="886">
        <v>896593504</v>
      </c>
    </row>
    <row r="12" spans="1:4" s="63" customFormat="1" ht="24">
      <c r="A12" s="884" t="s">
        <v>778</v>
      </c>
      <c r="B12" s="885" t="s">
        <v>868</v>
      </c>
      <c r="C12" s="886">
        <v>117948277</v>
      </c>
      <c r="D12" s="886">
        <v>185688948</v>
      </c>
    </row>
    <row r="13" spans="1:4" s="63" customFormat="1" ht="24">
      <c r="A13" s="884" t="s">
        <v>258</v>
      </c>
      <c r="B13" s="885" t="s">
        <v>869</v>
      </c>
      <c r="C13" s="886">
        <v>117143539</v>
      </c>
      <c r="D13" s="886">
        <v>144644343</v>
      </c>
    </row>
    <row r="14" spans="1:4" s="63" customFormat="1" ht="24">
      <c r="A14" s="884" t="s">
        <v>259</v>
      </c>
      <c r="B14" s="885" t="s">
        <v>870</v>
      </c>
      <c r="C14" s="886">
        <v>15009967</v>
      </c>
      <c r="D14" s="886">
        <v>16428807</v>
      </c>
    </row>
    <row r="15" spans="1:4" s="63" customFormat="1" ht="24">
      <c r="A15" s="887" t="s">
        <v>260</v>
      </c>
      <c r="B15" s="888" t="s">
        <v>871</v>
      </c>
      <c r="C15" s="889">
        <v>1088044246</v>
      </c>
      <c r="D15" s="889">
        <v>1243355602</v>
      </c>
    </row>
    <row r="16" spans="1:4" s="63" customFormat="1" ht="12">
      <c r="A16" s="884" t="s">
        <v>380</v>
      </c>
      <c r="B16" s="885" t="s">
        <v>872</v>
      </c>
      <c r="C16" s="886">
        <v>7454369</v>
      </c>
      <c r="D16" s="886">
        <v>4625213</v>
      </c>
    </row>
    <row r="17" spans="1:4" s="63" customFormat="1" ht="12">
      <c r="A17" s="884" t="s">
        <v>381</v>
      </c>
      <c r="B17" s="885" t="s">
        <v>873</v>
      </c>
      <c r="C17" s="886">
        <v>128210983</v>
      </c>
      <c r="D17" s="886">
        <v>105458729</v>
      </c>
    </row>
    <row r="18" spans="1:4" s="63" customFormat="1" ht="12">
      <c r="A18" s="884" t="s">
        <v>382</v>
      </c>
      <c r="B18" s="885" t="s">
        <v>874</v>
      </c>
      <c r="C18" s="886">
        <v>4101512</v>
      </c>
      <c r="D18" s="886">
        <v>4788356</v>
      </c>
    </row>
    <row r="19" spans="1:4" s="63" customFormat="1" ht="24">
      <c r="A19" s="887" t="s">
        <v>383</v>
      </c>
      <c r="B19" s="888" t="s">
        <v>875</v>
      </c>
      <c r="C19" s="889">
        <v>139766864</v>
      </c>
      <c r="D19" s="889">
        <v>114872298</v>
      </c>
    </row>
    <row r="20" spans="1:4" s="63" customFormat="1" ht="12">
      <c r="A20" s="884" t="s">
        <v>384</v>
      </c>
      <c r="B20" s="885" t="s">
        <v>876</v>
      </c>
      <c r="C20" s="886">
        <v>157614498</v>
      </c>
      <c r="D20" s="886">
        <v>164979975</v>
      </c>
    </row>
    <row r="21" spans="1:4" s="63" customFormat="1" ht="12">
      <c r="A21" s="884" t="s">
        <v>385</v>
      </c>
      <c r="B21" s="885" t="s">
        <v>877</v>
      </c>
      <c r="C21" s="886">
        <v>34149594</v>
      </c>
      <c r="D21" s="886">
        <v>44521343</v>
      </c>
    </row>
    <row r="22" spans="1:4" s="63" customFormat="1" ht="12">
      <c r="A22" s="884" t="s">
        <v>386</v>
      </c>
      <c r="B22" s="885" t="s">
        <v>878</v>
      </c>
      <c r="C22" s="886">
        <v>28679664</v>
      </c>
      <c r="D22" s="886">
        <v>28614405</v>
      </c>
    </row>
    <row r="23" spans="1:4" s="63" customFormat="1" ht="13.5" customHeight="1">
      <c r="A23" s="887" t="s">
        <v>387</v>
      </c>
      <c r="B23" s="888" t="s">
        <v>879</v>
      </c>
      <c r="C23" s="889">
        <v>220443756</v>
      </c>
      <c r="D23" s="889">
        <v>238115723</v>
      </c>
    </row>
    <row r="24" spans="1:4" s="63" customFormat="1" ht="12">
      <c r="A24" s="887" t="s">
        <v>397</v>
      </c>
      <c r="B24" s="888" t="s">
        <v>880</v>
      </c>
      <c r="C24" s="889">
        <v>203886706</v>
      </c>
      <c r="D24" s="889">
        <v>203598460</v>
      </c>
    </row>
    <row r="25" spans="1:4" s="63" customFormat="1" ht="12">
      <c r="A25" s="887" t="s">
        <v>388</v>
      </c>
      <c r="B25" s="888" t="s">
        <v>881</v>
      </c>
      <c r="C25" s="889">
        <v>976515650</v>
      </c>
      <c r="D25" s="889">
        <v>1295846415</v>
      </c>
    </row>
    <row r="26" spans="1:4" s="63" customFormat="1" ht="24">
      <c r="A26" s="887" t="s">
        <v>389</v>
      </c>
      <c r="B26" s="888" t="s">
        <v>882</v>
      </c>
      <c r="C26" s="889">
        <v>89301648</v>
      </c>
      <c r="D26" s="889">
        <v>-202364726</v>
      </c>
    </row>
    <row r="27" spans="1:4" s="63" customFormat="1" ht="36">
      <c r="A27" s="884" t="s">
        <v>392</v>
      </c>
      <c r="B27" s="885" t="s">
        <v>883</v>
      </c>
      <c r="C27" s="886">
        <v>70759</v>
      </c>
      <c r="D27" s="886">
        <v>261079</v>
      </c>
    </row>
    <row r="28" spans="1:4" s="63" customFormat="1" ht="24">
      <c r="A28" s="884" t="s">
        <v>393</v>
      </c>
      <c r="B28" s="885" t="s">
        <v>884</v>
      </c>
      <c r="C28" s="886">
        <v>180</v>
      </c>
      <c r="D28" s="886">
        <v>266</v>
      </c>
    </row>
    <row r="29" spans="1:4" s="63" customFormat="1" ht="36">
      <c r="A29" s="887" t="s">
        <v>399</v>
      </c>
      <c r="B29" s="888" t="s">
        <v>885</v>
      </c>
      <c r="C29" s="889">
        <v>70939</v>
      </c>
      <c r="D29" s="889">
        <v>261345</v>
      </c>
    </row>
    <row r="30" spans="1:4" s="63" customFormat="1" ht="24">
      <c r="A30" s="884" t="s">
        <v>402</v>
      </c>
      <c r="B30" s="885" t="s">
        <v>886</v>
      </c>
      <c r="C30" s="886">
        <v>227427</v>
      </c>
      <c r="D30" s="886">
        <v>149818</v>
      </c>
    </row>
    <row r="31" spans="1:4" s="63" customFormat="1" ht="24">
      <c r="A31" s="887" t="s">
        <v>409</v>
      </c>
      <c r="B31" s="888" t="s">
        <v>887</v>
      </c>
      <c r="C31" s="954">
        <v>227427</v>
      </c>
      <c r="D31" s="954">
        <v>149818</v>
      </c>
    </row>
    <row r="32" spans="1:4" s="63" customFormat="1" ht="24">
      <c r="A32" s="887" t="s">
        <v>858</v>
      </c>
      <c r="B32" s="888" t="s">
        <v>888</v>
      </c>
      <c r="C32" s="954">
        <v>-156488</v>
      </c>
      <c r="D32" s="954">
        <v>111527</v>
      </c>
    </row>
    <row r="33" spans="1:4" s="63" customFormat="1" ht="28.5" customHeight="1">
      <c r="A33" s="887" t="s">
        <v>410</v>
      </c>
      <c r="B33" s="888" t="s">
        <v>889</v>
      </c>
      <c r="C33" s="954">
        <v>89145160</v>
      </c>
      <c r="D33" s="954">
        <v>-202253199</v>
      </c>
    </row>
  </sheetData>
  <sheetProtection/>
  <mergeCells count="4">
    <mergeCell ref="A1:D1"/>
    <mergeCell ref="A2:D2"/>
    <mergeCell ref="A3:D3"/>
    <mergeCell ref="A4:D4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……/2018. (……)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/>
  </sheetPr>
  <dimension ref="A1:F48"/>
  <sheetViews>
    <sheetView zoomScale="120" zoomScaleNormal="120" workbookViewId="0" topLeftCell="A1">
      <selection activeCell="A2" sqref="A2"/>
    </sheetView>
  </sheetViews>
  <sheetFormatPr defaultColWidth="12.00390625" defaultRowHeight="12.75"/>
  <cols>
    <col min="1" max="1" width="58.875" style="454" customWidth="1"/>
    <col min="2" max="2" width="6.875" style="454" customWidth="1"/>
    <col min="3" max="3" width="17.125" style="454" customWidth="1"/>
    <col min="4" max="4" width="19.125" style="454" customWidth="1"/>
    <col min="5" max="16384" width="12.00390625" style="454" customWidth="1"/>
  </cols>
  <sheetData>
    <row r="1" spans="1:4" ht="16.5" customHeight="1">
      <c r="A1" s="1131" t="s">
        <v>1025</v>
      </c>
      <c r="B1" s="1131"/>
      <c r="C1" s="1131"/>
      <c r="D1" s="1131"/>
    </row>
    <row r="2" s="455" customFormat="1" ht="16.5" customHeight="1"/>
    <row r="3" spans="1:4" s="456" customFormat="1" ht="16.5" customHeight="1">
      <c r="A3" s="1132" t="s">
        <v>323</v>
      </c>
      <c r="B3" s="1132"/>
      <c r="C3" s="1132"/>
      <c r="D3" s="1132"/>
    </row>
    <row r="4" spans="1:4" s="456" customFormat="1" ht="16.5" customHeight="1">
      <c r="A4" s="1132" t="s">
        <v>325</v>
      </c>
      <c r="B4" s="1132"/>
      <c r="C4" s="1132"/>
      <c r="D4" s="1132"/>
    </row>
    <row r="5" spans="1:4" s="456" customFormat="1" ht="16.5" customHeight="1">
      <c r="A5" s="1133">
        <f>'22.sz.mell.'!A4</f>
        <v>0</v>
      </c>
      <c r="B5" s="1134"/>
      <c r="C5" s="1134"/>
      <c r="D5" s="1134"/>
    </row>
    <row r="6" ht="16.5" customHeight="1" thickBot="1"/>
    <row r="7" spans="1:4" ht="43.5" customHeight="1" thickBot="1">
      <c r="A7" s="457" t="s">
        <v>47</v>
      </c>
      <c r="B7" s="458" t="s">
        <v>324</v>
      </c>
      <c r="C7" s="459" t="s">
        <v>326</v>
      </c>
      <c r="D7" s="460" t="s">
        <v>327</v>
      </c>
    </row>
    <row r="8" spans="1:4" ht="16.5" thickBot="1">
      <c r="A8" s="461" t="s">
        <v>236</v>
      </c>
      <c r="B8" s="462" t="s">
        <v>237</v>
      </c>
      <c r="C8" s="462" t="s">
        <v>238</v>
      </c>
      <c r="D8" s="463" t="s">
        <v>240</v>
      </c>
    </row>
    <row r="9" spans="1:4" ht="15.75" customHeight="1">
      <c r="A9" s="464" t="s">
        <v>328</v>
      </c>
      <c r="B9" s="465" t="s">
        <v>9</v>
      </c>
      <c r="C9" s="466"/>
      <c r="D9" s="467"/>
    </row>
    <row r="10" spans="1:4" ht="15.75" customHeight="1">
      <c r="A10" s="464" t="s">
        <v>329</v>
      </c>
      <c r="B10" s="468" t="s">
        <v>10</v>
      </c>
      <c r="C10" s="469"/>
      <c r="D10" s="470"/>
    </row>
    <row r="11" spans="1:4" ht="15.75" customHeight="1">
      <c r="A11" s="464" t="s">
        <v>330</v>
      </c>
      <c r="B11" s="468" t="s">
        <v>11</v>
      </c>
      <c r="C11" s="469">
        <v>90</v>
      </c>
      <c r="D11" s="470">
        <v>1624965</v>
      </c>
    </row>
    <row r="12" spans="1:4" ht="15.75" customHeight="1" thickBot="1">
      <c r="A12" s="471" t="s">
        <v>331</v>
      </c>
      <c r="B12" s="472" t="s">
        <v>12</v>
      </c>
      <c r="C12" s="473"/>
      <c r="D12" s="474"/>
    </row>
    <row r="13" spans="1:4" ht="15.75" customHeight="1" thickBot="1">
      <c r="A13" s="475" t="s">
        <v>332</v>
      </c>
      <c r="B13" s="476" t="s">
        <v>13</v>
      </c>
      <c r="C13" s="593"/>
      <c r="D13" s="477">
        <f>+D14+D15+D16+D17</f>
        <v>0</v>
      </c>
    </row>
    <row r="14" spans="1:4" ht="15.75" customHeight="1">
      <c r="A14" s="478" t="s">
        <v>333</v>
      </c>
      <c r="B14" s="465" t="s">
        <v>14</v>
      </c>
      <c r="C14" s="466"/>
      <c r="D14" s="467"/>
    </row>
    <row r="15" spans="1:4" ht="15.75" customHeight="1">
      <c r="A15" s="464" t="s">
        <v>334</v>
      </c>
      <c r="B15" s="468" t="s">
        <v>15</v>
      </c>
      <c r="C15" s="469"/>
      <c r="D15" s="470"/>
    </row>
    <row r="16" spans="1:4" ht="15.75" customHeight="1">
      <c r="A16" s="464" t="s">
        <v>335</v>
      </c>
      <c r="B16" s="468" t="s">
        <v>16</v>
      </c>
      <c r="C16" s="469"/>
      <c r="D16" s="470"/>
    </row>
    <row r="17" spans="1:4" ht="15.75" customHeight="1" thickBot="1">
      <c r="A17" s="471" t="s">
        <v>336</v>
      </c>
      <c r="B17" s="472" t="s">
        <v>17</v>
      </c>
      <c r="C17" s="473"/>
      <c r="D17" s="474"/>
    </row>
    <row r="18" spans="1:4" ht="15.75" customHeight="1" thickBot="1">
      <c r="A18" s="475" t="s">
        <v>337</v>
      </c>
      <c r="B18" s="476" t="s">
        <v>18</v>
      </c>
      <c r="C18" s="593"/>
      <c r="D18" s="477">
        <f>+D19+D20+D21</f>
        <v>0</v>
      </c>
    </row>
    <row r="19" spans="1:4" ht="15.75" customHeight="1">
      <c r="A19" s="478" t="s">
        <v>338</v>
      </c>
      <c r="B19" s="465" t="s">
        <v>19</v>
      </c>
      <c r="C19" s="466"/>
      <c r="D19" s="467"/>
    </row>
    <row r="20" spans="1:4" ht="15.75" customHeight="1">
      <c r="A20" s="464" t="s">
        <v>339</v>
      </c>
      <c r="B20" s="468" t="s">
        <v>20</v>
      </c>
      <c r="C20" s="469"/>
      <c r="D20" s="470"/>
    </row>
    <row r="21" spans="1:4" ht="15.75" customHeight="1" thickBot="1">
      <c r="A21" s="471" t="s">
        <v>340</v>
      </c>
      <c r="B21" s="472" t="s">
        <v>21</v>
      </c>
      <c r="C21" s="473"/>
      <c r="D21" s="474"/>
    </row>
    <row r="22" spans="1:4" ht="15.75" customHeight="1" thickBot="1">
      <c r="A22" s="475" t="s">
        <v>341</v>
      </c>
      <c r="B22" s="476" t="s">
        <v>22</v>
      </c>
      <c r="C22" s="593"/>
      <c r="D22" s="477">
        <f>+D23+D24+D25</f>
        <v>0</v>
      </c>
    </row>
    <row r="23" spans="1:4" ht="15.75" customHeight="1">
      <c r="A23" s="478" t="s">
        <v>342</v>
      </c>
      <c r="B23" s="465" t="s">
        <v>23</v>
      </c>
      <c r="C23" s="466"/>
      <c r="D23" s="467"/>
    </row>
    <row r="24" spans="1:4" ht="15.75" customHeight="1">
      <c r="A24" s="464" t="s">
        <v>343</v>
      </c>
      <c r="B24" s="468" t="s">
        <v>24</v>
      </c>
      <c r="C24" s="469"/>
      <c r="D24" s="470"/>
    </row>
    <row r="25" spans="1:4" ht="15.75" customHeight="1">
      <c r="A25" s="464" t="s">
        <v>344</v>
      </c>
      <c r="B25" s="468" t="s">
        <v>25</v>
      </c>
      <c r="C25" s="469"/>
      <c r="D25" s="470"/>
    </row>
    <row r="26" spans="1:4" ht="15.75" customHeight="1">
      <c r="A26" s="464" t="s">
        <v>345</v>
      </c>
      <c r="B26" s="468" t="s">
        <v>26</v>
      </c>
      <c r="C26" s="469"/>
      <c r="D26" s="470"/>
    </row>
    <row r="27" spans="1:4" ht="15.75" customHeight="1">
      <c r="A27" s="464"/>
      <c r="B27" s="468" t="s">
        <v>27</v>
      </c>
      <c r="C27" s="469"/>
      <c r="D27" s="470"/>
    </row>
    <row r="28" spans="1:4" ht="15.75" customHeight="1">
      <c r="A28" s="464"/>
      <c r="B28" s="468" t="s">
        <v>28</v>
      </c>
      <c r="C28" s="469"/>
      <c r="D28" s="470"/>
    </row>
    <row r="29" spans="1:4" ht="15.75" customHeight="1">
      <c r="A29" s="464"/>
      <c r="B29" s="468" t="s">
        <v>29</v>
      </c>
      <c r="C29" s="469"/>
      <c r="D29" s="470"/>
    </row>
    <row r="30" spans="1:4" ht="15.75" customHeight="1">
      <c r="A30" s="464"/>
      <c r="B30" s="468" t="s">
        <v>30</v>
      </c>
      <c r="C30" s="469"/>
      <c r="D30" s="470"/>
    </row>
    <row r="31" spans="1:4" ht="15.75" customHeight="1">
      <c r="A31" s="464"/>
      <c r="B31" s="468" t="s">
        <v>31</v>
      </c>
      <c r="C31" s="469"/>
      <c r="D31" s="470"/>
    </row>
    <row r="32" spans="1:4" ht="15.75" customHeight="1">
      <c r="A32" s="464"/>
      <c r="B32" s="468" t="s">
        <v>32</v>
      </c>
      <c r="C32" s="469"/>
      <c r="D32" s="470"/>
    </row>
    <row r="33" spans="1:4" ht="15.75" customHeight="1">
      <c r="A33" s="464"/>
      <c r="B33" s="468" t="s">
        <v>33</v>
      </c>
      <c r="C33" s="469"/>
      <c r="D33" s="470"/>
    </row>
    <row r="34" spans="1:4" ht="15.75" customHeight="1">
      <c r="A34" s="464"/>
      <c r="B34" s="468" t="s">
        <v>34</v>
      </c>
      <c r="C34" s="469"/>
      <c r="D34" s="470"/>
    </row>
    <row r="35" spans="1:4" ht="15.75" customHeight="1">
      <c r="A35" s="464"/>
      <c r="B35" s="468" t="s">
        <v>35</v>
      </c>
      <c r="C35" s="469"/>
      <c r="D35" s="470"/>
    </row>
    <row r="36" spans="1:4" ht="15.75" customHeight="1">
      <c r="A36" s="464"/>
      <c r="B36" s="468" t="s">
        <v>36</v>
      </c>
      <c r="C36" s="469"/>
      <c r="D36" s="470"/>
    </row>
    <row r="37" spans="1:4" ht="15.75" customHeight="1">
      <c r="A37" s="464"/>
      <c r="B37" s="468" t="s">
        <v>37</v>
      </c>
      <c r="C37" s="469"/>
      <c r="D37" s="470"/>
    </row>
    <row r="38" spans="1:4" ht="15.75" customHeight="1">
      <c r="A38" s="464"/>
      <c r="B38" s="468" t="s">
        <v>62</v>
      </c>
      <c r="C38" s="469"/>
      <c r="D38" s="470"/>
    </row>
    <row r="39" spans="1:4" ht="15.75" customHeight="1">
      <c r="A39" s="464"/>
      <c r="B39" s="468" t="s">
        <v>63</v>
      </c>
      <c r="C39" s="469"/>
      <c r="D39" s="470"/>
    </row>
    <row r="40" spans="1:4" ht="15.75" customHeight="1">
      <c r="A40" s="464"/>
      <c r="B40" s="468" t="s">
        <v>64</v>
      </c>
      <c r="C40" s="469"/>
      <c r="D40" s="470"/>
    </row>
    <row r="41" spans="1:4" ht="15.75" customHeight="1" thickBot="1">
      <c r="A41" s="471"/>
      <c r="B41" s="472" t="s">
        <v>65</v>
      </c>
      <c r="C41" s="473"/>
      <c r="D41" s="474"/>
    </row>
    <row r="42" spans="1:6" ht="15.75" customHeight="1" thickBot="1">
      <c r="A42" s="1135" t="s">
        <v>346</v>
      </c>
      <c r="B42" s="1136"/>
      <c r="C42" s="479"/>
      <c r="D42" s="477">
        <f>+D9+D10+D11+D12+D13+D18+D22+D26+D27+D28+D29+D30+D31+D32+D33+D34+D35+D36+D37+D38+D39+D40+D41</f>
        <v>1624965</v>
      </c>
      <c r="F42" s="480"/>
    </row>
    <row r="43" ht="15.75">
      <c r="A43" s="481" t="s">
        <v>347</v>
      </c>
    </row>
    <row r="44" spans="1:4" ht="15.75">
      <c r="A44" s="482"/>
      <c r="B44" s="483"/>
      <c r="C44" s="1130"/>
      <c r="D44" s="1130"/>
    </row>
    <row r="45" spans="1:4" ht="15.75">
      <c r="A45" s="482"/>
      <c r="B45" s="483"/>
      <c r="C45" s="484"/>
      <c r="D45" s="484"/>
    </row>
    <row r="46" spans="1:4" ht="15.75">
      <c r="A46" s="483"/>
      <c r="B46" s="483"/>
      <c r="C46" s="1130"/>
      <c r="D46" s="1130"/>
    </row>
    <row r="47" spans="1:2" ht="15.75">
      <c r="A47" s="485"/>
      <c r="B47" s="485"/>
    </row>
    <row r="48" spans="1:3" ht="15.75">
      <c r="A48" s="485"/>
      <c r="B48" s="485"/>
      <c r="C48" s="485"/>
    </row>
  </sheetData>
  <sheetProtection/>
  <mergeCells count="7">
    <mergeCell ref="C46:D46"/>
    <mergeCell ref="A1:D1"/>
    <mergeCell ref="A3:D3"/>
    <mergeCell ref="A4:D4"/>
    <mergeCell ref="A5:D5"/>
    <mergeCell ref="A42:B42"/>
    <mergeCell ref="C44:D44"/>
  </mergeCells>
  <printOptions horizontalCentered="1"/>
  <pageMargins left="0.7874015748031497" right="0.7874015748031497" top="0.9448818897637796" bottom="0.984251968503937" header="0.7874015748031497" footer="0.7874015748031497"/>
  <pageSetup horizontalDpi="600" verticalDpi="600" orientation="portrait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/>
  </sheetPr>
  <dimension ref="A1:F24"/>
  <sheetViews>
    <sheetView zoomScalePageLayoutView="0" workbookViewId="0" topLeftCell="A10">
      <selection activeCell="I20" sqref="I20"/>
    </sheetView>
  </sheetViews>
  <sheetFormatPr defaultColWidth="9.00390625" defaultRowHeight="12.75"/>
  <cols>
    <col min="1" max="1" width="9.375" style="87" customWidth="1"/>
    <col min="2" max="2" width="54.125" style="87" customWidth="1"/>
    <col min="3" max="5" width="25.00390625" style="87" customWidth="1"/>
    <col min="6" max="6" width="5.50390625" style="87" customWidth="1"/>
    <col min="7" max="16384" width="9.375" style="87" customWidth="1"/>
  </cols>
  <sheetData>
    <row r="1" spans="1:5" ht="12.75">
      <c r="A1" s="254"/>
      <c r="B1" s="254"/>
      <c r="C1" s="254"/>
      <c r="D1" s="254"/>
      <c r="E1" s="254"/>
    </row>
    <row r="2" spans="1:5" ht="15.75">
      <c r="A2" s="975" t="s">
        <v>1090</v>
      </c>
      <c r="B2" s="975"/>
      <c r="C2" s="975"/>
      <c r="D2" s="975"/>
      <c r="E2" s="975"/>
    </row>
    <row r="3" spans="1:6" ht="15.75">
      <c r="A3" s="1137" t="s">
        <v>1091</v>
      </c>
      <c r="B3" s="975"/>
      <c r="C3" s="975"/>
      <c r="D3" s="975"/>
      <c r="E3" s="975"/>
      <c r="F3" s="1138" t="s">
        <v>1026</v>
      </c>
    </row>
    <row r="4" spans="1:6" ht="16.5" thickBot="1">
      <c r="A4" s="486"/>
      <c r="B4" s="254"/>
      <c r="C4" s="254"/>
      <c r="D4" s="254"/>
      <c r="E4" s="254"/>
      <c r="F4" s="1138"/>
    </row>
    <row r="5" spans="1:6" ht="79.5" thickBot="1">
      <c r="A5" s="487" t="s">
        <v>324</v>
      </c>
      <c r="B5" s="488" t="s">
        <v>348</v>
      </c>
      <c r="C5" s="488" t="s">
        <v>349</v>
      </c>
      <c r="D5" s="488" t="s">
        <v>350</v>
      </c>
      <c r="E5" s="489" t="s">
        <v>351</v>
      </c>
      <c r="F5" s="1138"/>
    </row>
    <row r="6" spans="1:6" ht="15.75">
      <c r="A6" s="490" t="s">
        <v>9</v>
      </c>
      <c r="B6" s="775" t="s">
        <v>710</v>
      </c>
      <c r="C6" s="776">
        <v>1</v>
      </c>
      <c r="D6" s="777">
        <v>3000000</v>
      </c>
      <c r="E6" s="777">
        <v>3000000</v>
      </c>
      <c r="F6" s="1138"/>
    </row>
    <row r="7" spans="1:6" ht="15.75">
      <c r="A7" s="491" t="s">
        <v>10</v>
      </c>
      <c r="B7" s="492" t="s">
        <v>711</v>
      </c>
      <c r="C7" s="493">
        <v>1</v>
      </c>
      <c r="D7" s="494">
        <v>3000000</v>
      </c>
      <c r="E7" s="494">
        <v>3000000</v>
      </c>
      <c r="F7" s="1138"/>
    </row>
    <row r="8" spans="1:6" ht="15.75">
      <c r="A8" s="491" t="s">
        <v>11</v>
      </c>
      <c r="B8" s="492" t="s">
        <v>712</v>
      </c>
      <c r="C8" s="493">
        <v>0.07</v>
      </c>
      <c r="D8" s="494">
        <v>17790000</v>
      </c>
      <c r="E8" s="494">
        <v>17790000</v>
      </c>
      <c r="F8" s="1138"/>
    </row>
    <row r="9" spans="1:6" ht="15.75">
      <c r="A9" s="491" t="s">
        <v>12</v>
      </c>
      <c r="B9" s="492"/>
      <c r="C9" s="493"/>
      <c r="D9" s="494"/>
      <c r="E9" s="495"/>
      <c r="F9" s="1138"/>
    </row>
    <row r="10" spans="1:6" ht="15.75">
      <c r="A10" s="491" t="s">
        <v>13</v>
      </c>
      <c r="B10" s="492"/>
      <c r="C10" s="493"/>
      <c r="D10" s="494"/>
      <c r="E10" s="495"/>
      <c r="F10" s="1138"/>
    </row>
    <row r="11" spans="1:6" ht="15.75">
      <c r="A11" s="491" t="s">
        <v>14</v>
      </c>
      <c r="B11" s="492"/>
      <c r="C11" s="493"/>
      <c r="D11" s="494"/>
      <c r="E11" s="495"/>
      <c r="F11" s="1138"/>
    </row>
    <row r="12" spans="1:6" ht="15.75">
      <c r="A12" s="491" t="s">
        <v>15</v>
      </c>
      <c r="B12" s="492"/>
      <c r="C12" s="493"/>
      <c r="D12" s="494"/>
      <c r="E12" s="495"/>
      <c r="F12" s="1138"/>
    </row>
    <row r="13" spans="1:6" ht="15.75">
      <c r="A13" s="491" t="s">
        <v>16</v>
      </c>
      <c r="B13" s="492"/>
      <c r="C13" s="493"/>
      <c r="D13" s="494"/>
      <c r="E13" s="495"/>
      <c r="F13" s="1138"/>
    </row>
    <row r="14" spans="1:6" ht="15.75">
      <c r="A14" s="491" t="s">
        <v>17</v>
      </c>
      <c r="B14" s="492"/>
      <c r="C14" s="493"/>
      <c r="D14" s="494"/>
      <c r="E14" s="495"/>
      <c r="F14" s="1138"/>
    </row>
    <row r="15" spans="1:6" ht="15.75">
      <c r="A15" s="491" t="s">
        <v>18</v>
      </c>
      <c r="B15" s="492"/>
      <c r="C15" s="493"/>
      <c r="D15" s="494"/>
      <c r="E15" s="495"/>
      <c r="F15" s="1138"/>
    </row>
    <row r="16" spans="1:6" ht="15.75">
      <c r="A16" s="491" t="s">
        <v>19</v>
      </c>
      <c r="B16" s="492"/>
      <c r="C16" s="493"/>
      <c r="D16" s="494"/>
      <c r="E16" s="495"/>
      <c r="F16" s="1138"/>
    </row>
    <row r="17" spans="1:6" ht="15.75">
      <c r="A17" s="491" t="s">
        <v>20</v>
      </c>
      <c r="B17" s="492"/>
      <c r="C17" s="493"/>
      <c r="D17" s="494"/>
      <c r="E17" s="495"/>
      <c r="F17" s="1138"/>
    </row>
    <row r="18" spans="1:6" ht="15.75">
      <c r="A18" s="491" t="s">
        <v>21</v>
      </c>
      <c r="B18" s="492"/>
      <c r="C18" s="493"/>
      <c r="D18" s="494"/>
      <c r="E18" s="495"/>
      <c r="F18" s="1138"/>
    </row>
    <row r="19" spans="1:6" ht="15.75">
      <c r="A19" s="491" t="s">
        <v>22</v>
      </c>
      <c r="B19" s="492"/>
      <c r="C19" s="493"/>
      <c r="D19" s="494"/>
      <c r="E19" s="495"/>
      <c r="F19" s="1138"/>
    </row>
    <row r="20" spans="1:6" ht="15.75">
      <c r="A20" s="491" t="s">
        <v>23</v>
      </c>
      <c r="B20" s="492"/>
      <c r="C20" s="493"/>
      <c r="D20" s="494"/>
      <c r="E20" s="495"/>
      <c r="F20" s="1138"/>
    </row>
    <row r="21" spans="1:6" ht="15.75">
      <c r="A21" s="491" t="s">
        <v>24</v>
      </c>
      <c r="B21" s="492"/>
      <c r="C21" s="493"/>
      <c r="D21" s="494"/>
      <c r="E21" s="495"/>
      <c r="F21" s="1138"/>
    </row>
    <row r="22" spans="1:6" ht="16.5" thickBot="1">
      <c r="A22" s="496" t="s">
        <v>25</v>
      </c>
      <c r="B22" s="497"/>
      <c r="C22" s="498"/>
      <c r="D22" s="499"/>
      <c r="E22" s="500"/>
      <c r="F22" s="1138"/>
    </row>
    <row r="23" spans="1:6" ht="16.5" thickBot="1">
      <c r="A23" s="1139" t="s">
        <v>352</v>
      </c>
      <c r="B23" s="1140"/>
      <c r="C23" s="501"/>
      <c r="D23" s="502">
        <f>IF(SUM(D6:D22)=0,"",SUM(D6:D22))</f>
        <v>23790000</v>
      </c>
      <c r="E23" s="503">
        <f>IF(SUM(E6:E22)=0,"",SUM(E6:E22))</f>
        <v>23790000</v>
      </c>
      <c r="F23" s="1138"/>
    </row>
    <row r="24" ht="15.75">
      <c r="A24" s="504"/>
    </row>
  </sheetData>
  <sheetProtection/>
  <mergeCells count="4">
    <mergeCell ref="A2:E2"/>
    <mergeCell ref="A3:E3"/>
    <mergeCell ref="F3:F23"/>
    <mergeCell ref="A23:B2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/>
  </sheetPr>
  <dimension ref="A2:E26"/>
  <sheetViews>
    <sheetView zoomScale="120" zoomScaleNormal="120" workbookViewId="0" topLeftCell="A21">
      <selection activeCell="D25" sqref="D25"/>
    </sheetView>
  </sheetViews>
  <sheetFormatPr defaultColWidth="9.00390625" defaultRowHeight="12.75"/>
  <cols>
    <col min="1" max="1" width="7.625" style="31" customWidth="1"/>
    <col min="2" max="2" width="60.875" style="31" customWidth="1"/>
    <col min="3" max="3" width="25.625" style="31" customWidth="1"/>
    <col min="4" max="4" width="10.875" style="31" bestFit="1" customWidth="1"/>
    <col min="5" max="16384" width="9.375" style="31" customWidth="1"/>
  </cols>
  <sheetData>
    <row r="2" spans="1:3" ht="15">
      <c r="A2" s="1116" t="s">
        <v>1027</v>
      </c>
      <c r="B2" s="1141"/>
      <c r="C2" s="1141"/>
    </row>
    <row r="3" spans="1:3" ht="14.25">
      <c r="A3" s="505"/>
      <c r="B3" s="505"/>
      <c r="C3" s="505"/>
    </row>
    <row r="4" spans="1:3" ht="33.75" customHeight="1">
      <c r="A4" s="1142" t="s">
        <v>353</v>
      </c>
      <c r="B4" s="1142"/>
      <c r="C4" s="1142"/>
    </row>
    <row r="5" ht="13.5" thickBot="1">
      <c r="C5" s="506"/>
    </row>
    <row r="6" spans="1:3" s="507" customFormat="1" ht="43.5" customHeight="1">
      <c r="A6" s="791" t="s">
        <v>7</v>
      </c>
      <c r="B6" s="792" t="s">
        <v>47</v>
      </c>
      <c r="C6" s="793" t="s">
        <v>354</v>
      </c>
    </row>
    <row r="7" spans="1:3" ht="28.5" customHeight="1">
      <c r="A7" s="917">
        <v>1</v>
      </c>
      <c r="B7" s="794" t="s">
        <v>1028</v>
      </c>
      <c r="C7" s="918">
        <v>365572323</v>
      </c>
    </row>
    <row r="8" spans="1:3" ht="18" customHeight="1">
      <c r="A8" s="917">
        <v>2</v>
      </c>
      <c r="B8" s="796" t="s">
        <v>746</v>
      </c>
      <c r="C8" s="919">
        <v>673491</v>
      </c>
    </row>
    <row r="9" spans="1:3" ht="25.5">
      <c r="A9" s="917">
        <v>3</v>
      </c>
      <c r="B9" s="796" t="s">
        <v>747</v>
      </c>
      <c r="C9" s="919">
        <v>364898832</v>
      </c>
    </row>
    <row r="10" spans="1:5" ht="38.25">
      <c r="A10" s="917">
        <v>4</v>
      </c>
      <c r="B10" s="794" t="s">
        <v>748</v>
      </c>
      <c r="C10" s="918">
        <v>-126378689</v>
      </c>
      <c r="D10" s="952"/>
      <c r="E10" s="952"/>
    </row>
    <row r="11" spans="1:3" ht="25.5">
      <c r="A11" s="917">
        <v>5</v>
      </c>
      <c r="B11" s="923" t="s">
        <v>749</v>
      </c>
      <c r="C11" s="919">
        <v>-1656282762</v>
      </c>
    </row>
    <row r="12" spans="1:3" ht="25.5">
      <c r="A12" s="917">
        <v>6</v>
      </c>
      <c r="B12" s="923" t="s">
        <v>750</v>
      </c>
      <c r="C12" s="919">
        <v>1889509181</v>
      </c>
    </row>
    <row r="13" spans="1:3" ht="25.5" customHeight="1">
      <c r="A13" s="917">
        <v>7</v>
      </c>
      <c r="B13" s="923" t="s">
        <v>751</v>
      </c>
      <c r="C13" s="919">
        <v>-340132962</v>
      </c>
    </row>
    <row r="14" spans="1:3" ht="25.5">
      <c r="A14" s="917">
        <v>8</v>
      </c>
      <c r="B14" s="923" t="s">
        <v>752</v>
      </c>
      <c r="C14" s="919">
        <v>30067154</v>
      </c>
    </row>
    <row r="15" spans="1:3" ht="25.5">
      <c r="A15" s="917">
        <v>9</v>
      </c>
      <c r="B15" s="923" t="s">
        <v>753</v>
      </c>
      <c r="C15" s="919">
        <v>30067154</v>
      </c>
    </row>
    <row r="16" spans="1:3" ht="25.5">
      <c r="A16" s="917">
        <v>10</v>
      </c>
      <c r="B16" s="923" t="s">
        <v>754</v>
      </c>
      <c r="C16" s="919">
        <v>40000</v>
      </c>
    </row>
    <row r="17" spans="1:3" ht="25.5">
      <c r="A17" s="917">
        <v>11</v>
      </c>
      <c r="B17" s="923" t="s">
        <v>755</v>
      </c>
      <c r="C17" s="919">
        <v>150634</v>
      </c>
    </row>
    <row r="18" spans="1:3" ht="25.5">
      <c r="A18" s="917">
        <v>12</v>
      </c>
      <c r="B18" s="923" t="s">
        <v>756</v>
      </c>
      <c r="C18" s="919">
        <v>150634</v>
      </c>
    </row>
    <row r="19" spans="1:3" ht="15" customHeight="1">
      <c r="A19" s="917">
        <v>13</v>
      </c>
      <c r="B19" s="923" t="s">
        <v>757</v>
      </c>
      <c r="C19" s="919">
        <v>-5894535</v>
      </c>
    </row>
    <row r="20" spans="1:3" ht="25.5">
      <c r="A20" s="917">
        <v>14</v>
      </c>
      <c r="B20" s="923" t="s">
        <v>758</v>
      </c>
      <c r="C20" s="919">
        <v>-5894535</v>
      </c>
    </row>
    <row r="21" spans="1:3" ht="25.5">
      <c r="A21" s="917">
        <v>15</v>
      </c>
      <c r="B21" s="923" t="s">
        <v>759</v>
      </c>
      <c r="C21" s="919">
        <v>52785</v>
      </c>
    </row>
    <row r="22" spans="1:3" ht="25.5">
      <c r="A22" s="917">
        <v>16</v>
      </c>
      <c r="B22" s="923" t="s">
        <v>760</v>
      </c>
      <c r="C22" s="919">
        <v>-4943892</v>
      </c>
    </row>
    <row r="23" spans="1:3" ht="25.5">
      <c r="A23" s="917">
        <v>17</v>
      </c>
      <c r="B23" s="794" t="s">
        <v>1069</v>
      </c>
      <c r="C23" s="918">
        <v>239193634</v>
      </c>
    </row>
    <row r="24" spans="1:3" ht="12.75">
      <c r="A24" s="917"/>
      <c r="B24" s="922" t="s">
        <v>1029</v>
      </c>
      <c r="C24" s="918">
        <v>238597398</v>
      </c>
    </row>
    <row r="25" spans="1:3" ht="12.75">
      <c r="A25" s="917">
        <v>18</v>
      </c>
      <c r="B25" s="922" t="s">
        <v>1030</v>
      </c>
      <c r="C25" s="918">
        <v>596236</v>
      </c>
    </row>
    <row r="26" spans="1:3" ht="26.25" thickBot="1">
      <c r="A26" s="917">
        <v>19</v>
      </c>
      <c r="B26" s="920" t="s">
        <v>761</v>
      </c>
      <c r="C26" s="921">
        <v>20409809</v>
      </c>
    </row>
  </sheetData>
  <sheetProtection/>
  <mergeCells count="2">
    <mergeCell ref="A2:C2"/>
    <mergeCell ref="A4:C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/>
  </sheetPr>
  <dimension ref="A1:I27"/>
  <sheetViews>
    <sheetView zoomScalePageLayoutView="0" workbookViewId="0" topLeftCell="A8">
      <selection activeCell="F27" sqref="F27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3" width="15.375" style="0" customWidth="1"/>
    <col min="4" max="4" width="18.875" style="0" customWidth="1"/>
    <col min="5" max="5" width="17.875" style="0" customWidth="1"/>
    <col min="6" max="6" width="17.125" style="0" customWidth="1"/>
    <col min="7" max="7" width="16.00390625" style="0" customWidth="1"/>
    <col min="8" max="8" width="19.125" style="0" customWidth="1"/>
    <col min="9" max="9" width="20.125" style="0" customWidth="1"/>
  </cols>
  <sheetData>
    <row r="1" spans="1:4" s="882" customFormat="1" ht="16.5" customHeight="1">
      <c r="A1" s="1143" t="s">
        <v>1071</v>
      </c>
      <c r="B1" s="1143"/>
      <c r="C1" s="1143"/>
      <c r="D1" s="1143"/>
    </row>
    <row r="2" s="882" customFormat="1" ht="16.5" customHeight="1"/>
    <row r="3" spans="1:4" s="925" customFormat="1" ht="34.5" customHeight="1">
      <c r="A3" s="1144" t="s">
        <v>1070</v>
      </c>
      <c r="B3" s="1144"/>
      <c r="C3" s="1144"/>
      <c r="D3" s="1144"/>
    </row>
    <row r="4" spans="1:4" s="925" customFormat="1" ht="34.5" customHeight="1">
      <c r="A4" s="924"/>
      <c r="B4" s="924" t="s">
        <v>891</v>
      </c>
      <c r="C4" s="924"/>
      <c r="D4" s="924"/>
    </row>
    <row r="5" spans="1:4" s="925" customFormat="1" ht="14.25" customHeight="1">
      <c r="A5" s="924"/>
      <c r="B5" s="924"/>
      <c r="C5" s="924"/>
      <c r="D5" s="924"/>
    </row>
    <row r="6" spans="1:9" ht="67.5" customHeight="1">
      <c r="A6" s="928"/>
      <c r="B6" s="928" t="s">
        <v>47</v>
      </c>
      <c r="C6" s="928" t="s">
        <v>762</v>
      </c>
      <c r="D6" s="928" t="s">
        <v>763</v>
      </c>
      <c r="E6" s="928" t="s">
        <v>764</v>
      </c>
      <c r="F6" s="928" t="s">
        <v>765</v>
      </c>
      <c r="G6" s="928" t="s">
        <v>766</v>
      </c>
      <c r="H6" s="928" t="s">
        <v>767</v>
      </c>
      <c r="I6" s="928" t="s">
        <v>768</v>
      </c>
    </row>
    <row r="7" spans="1:9" ht="15.75">
      <c r="A7" s="928">
        <v>1</v>
      </c>
      <c r="B7" s="928">
        <v>2</v>
      </c>
      <c r="C7" s="928">
        <v>3</v>
      </c>
      <c r="D7" s="928">
        <v>4</v>
      </c>
      <c r="E7" s="928">
        <v>5</v>
      </c>
      <c r="F7" s="928">
        <v>6</v>
      </c>
      <c r="G7" s="928">
        <v>7</v>
      </c>
      <c r="H7" s="928">
        <v>8</v>
      </c>
      <c r="I7" s="928">
        <v>9</v>
      </c>
    </row>
    <row r="8" spans="1:9" ht="12.75">
      <c r="A8" s="926" t="s">
        <v>42</v>
      </c>
      <c r="B8" s="794" t="s">
        <v>769</v>
      </c>
      <c r="C8" s="795">
        <v>38604565</v>
      </c>
      <c r="D8" s="795">
        <v>7119920546</v>
      </c>
      <c r="E8" s="795">
        <v>390516131</v>
      </c>
      <c r="F8" s="795">
        <v>0</v>
      </c>
      <c r="G8" s="795">
        <v>63688983</v>
      </c>
      <c r="H8" s="795">
        <v>0</v>
      </c>
      <c r="I8" s="795">
        <v>7612730225</v>
      </c>
    </row>
    <row r="9" spans="1:9" ht="25.5">
      <c r="A9" s="927" t="s">
        <v>45</v>
      </c>
      <c r="B9" s="796" t="s">
        <v>770</v>
      </c>
      <c r="C9" s="797">
        <v>0</v>
      </c>
      <c r="D9" s="797">
        <v>0</v>
      </c>
      <c r="E9" s="797">
        <v>0</v>
      </c>
      <c r="F9" s="797">
        <v>0</v>
      </c>
      <c r="G9" s="797">
        <v>131658516</v>
      </c>
      <c r="H9" s="797">
        <v>0</v>
      </c>
      <c r="I9" s="797">
        <v>131658516</v>
      </c>
    </row>
    <row r="10" spans="1:9" ht="12.75">
      <c r="A10" s="927" t="s">
        <v>46</v>
      </c>
      <c r="B10" s="796" t="s">
        <v>771</v>
      </c>
      <c r="C10" s="797">
        <v>0</v>
      </c>
      <c r="D10" s="797">
        <v>0</v>
      </c>
      <c r="E10" s="797">
        <v>0</v>
      </c>
      <c r="F10" s="797">
        <v>0</v>
      </c>
      <c r="G10" s="797">
        <v>73435009</v>
      </c>
      <c r="H10" s="797">
        <v>0</v>
      </c>
      <c r="I10" s="797">
        <v>73435009</v>
      </c>
    </row>
    <row r="11" spans="1:9" ht="12.75">
      <c r="A11" s="927" t="s">
        <v>772</v>
      </c>
      <c r="B11" s="796" t="s">
        <v>773</v>
      </c>
      <c r="C11" s="797">
        <v>0</v>
      </c>
      <c r="D11" s="797">
        <v>87924387</v>
      </c>
      <c r="E11" s="797">
        <v>12175803</v>
      </c>
      <c r="F11" s="797">
        <v>0</v>
      </c>
      <c r="G11" s="797">
        <v>0</v>
      </c>
      <c r="H11" s="797">
        <v>0</v>
      </c>
      <c r="I11" s="797">
        <v>100100190</v>
      </c>
    </row>
    <row r="12" spans="1:9" ht="12.75">
      <c r="A12" s="927" t="s">
        <v>774</v>
      </c>
      <c r="B12" s="796" t="s">
        <v>775</v>
      </c>
      <c r="C12" s="797">
        <v>0</v>
      </c>
      <c r="D12" s="797">
        <v>1278122</v>
      </c>
      <c r="E12" s="797">
        <v>2642913</v>
      </c>
      <c r="F12" s="797">
        <v>0</v>
      </c>
      <c r="G12" s="797">
        <v>22047</v>
      </c>
      <c r="H12" s="797">
        <v>0</v>
      </c>
      <c r="I12" s="797">
        <v>3943082</v>
      </c>
    </row>
    <row r="13" spans="1:9" ht="12.75">
      <c r="A13" s="926" t="s">
        <v>776</v>
      </c>
      <c r="B13" s="794" t="s">
        <v>777</v>
      </c>
      <c r="C13" s="795">
        <v>0</v>
      </c>
      <c r="D13" s="795">
        <v>89202509</v>
      </c>
      <c r="E13" s="795">
        <v>14818716</v>
      </c>
      <c r="F13" s="795">
        <v>0</v>
      </c>
      <c r="G13" s="795">
        <v>205115572</v>
      </c>
      <c r="H13" s="795">
        <v>0</v>
      </c>
      <c r="I13" s="795">
        <v>309136797</v>
      </c>
    </row>
    <row r="14" spans="1:9" ht="12.75">
      <c r="A14" s="927" t="s">
        <v>778</v>
      </c>
      <c r="B14" s="796" t="s">
        <v>779</v>
      </c>
      <c r="C14" s="797">
        <v>0</v>
      </c>
      <c r="D14" s="797">
        <v>46620</v>
      </c>
      <c r="E14" s="797">
        <v>0</v>
      </c>
      <c r="F14" s="797">
        <v>0</v>
      </c>
      <c r="G14" s="797">
        <v>0</v>
      </c>
      <c r="H14" s="797">
        <v>0</v>
      </c>
      <c r="I14" s="797">
        <v>46620</v>
      </c>
    </row>
    <row r="15" spans="1:9" ht="12.75">
      <c r="A15" s="927" t="s">
        <v>258</v>
      </c>
      <c r="B15" s="796" t="s">
        <v>780</v>
      </c>
      <c r="C15" s="797">
        <v>0</v>
      </c>
      <c r="D15" s="797">
        <v>0</v>
      </c>
      <c r="E15" s="797">
        <v>3210505</v>
      </c>
      <c r="F15" s="797">
        <v>0</v>
      </c>
      <c r="G15" s="797">
        <v>0</v>
      </c>
      <c r="H15" s="797">
        <v>0</v>
      </c>
      <c r="I15" s="797">
        <v>3210505</v>
      </c>
    </row>
    <row r="16" spans="1:9" ht="12.75">
      <c r="A16" s="927" t="s">
        <v>380</v>
      </c>
      <c r="B16" s="796" t="s">
        <v>781</v>
      </c>
      <c r="C16" s="797">
        <v>0</v>
      </c>
      <c r="D16" s="797">
        <v>1579822</v>
      </c>
      <c r="E16" s="797">
        <v>1676370</v>
      </c>
      <c r="F16" s="797">
        <v>0</v>
      </c>
      <c r="G16" s="797">
        <v>208590501</v>
      </c>
      <c r="H16" s="797">
        <v>0</v>
      </c>
      <c r="I16" s="797">
        <v>211846693</v>
      </c>
    </row>
    <row r="17" spans="1:9" ht="12.75">
      <c r="A17" s="926" t="s">
        <v>381</v>
      </c>
      <c r="B17" s="794" t="s">
        <v>782</v>
      </c>
      <c r="C17" s="795">
        <v>0</v>
      </c>
      <c r="D17" s="795">
        <v>1626442</v>
      </c>
      <c r="E17" s="795">
        <v>4886875</v>
      </c>
      <c r="F17" s="795">
        <v>0</v>
      </c>
      <c r="G17" s="795">
        <v>208590501</v>
      </c>
      <c r="H17" s="795">
        <v>0</v>
      </c>
      <c r="I17" s="795">
        <v>215103818</v>
      </c>
    </row>
    <row r="18" spans="1:9" ht="12.75">
      <c r="A18" s="926" t="s">
        <v>396</v>
      </c>
      <c r="B18" s="794" t="s">
        <v>783</v>
      </c>
      <c r="C18" s="795">
        <v>38604565</v>
      </c>
      <c r="D18" s="795">
        <v>7207496613</v>
      </c>
      <c r="E18" s="795">
        <v>400447972</v>
      </c>
      <c r="F18" s="795">
        <v>0</v>
      </c>
      <c r="G18" s="795">
        <v>60214054</v>
      </c>
      <c r="H18" s="795">
        <v>0</v>
      </c>
      <c r="I18" s="795">
        <v>7706763204</v>
      </c>
    </row>
    <row r="19" spans="1:9" ht="12.75">
      <c r="A19" s="926" t="s">
        <v>382</v>
      </c>
      <c r="B19" s="794" t="s">
        <v>784</v>
      </c>
      <c r="C19" s="795">
        <v>38237721</v>
      </c>
      <c r="D19" s="795">
        <v>1550278247</v>
      </c>
      <c r="E19" s="795">
        <v>339099553</v>
      </c>
      <c r="F19" s="795">
        <v>0</v>
      </c>
      <c r="G19" s="795">
        <v>0</v>
      </c>
      <c r="H19" s="795">
        <v>0</v>
      </c>
      <c r="I19" s="795">
        <v>1927615521</v>
      </c>
    </row>
    <row r="20" spans="1:9" ht="12.75">
      <c r="A20" s="927" t="s">
        <v>383</v>
      </c>
      <c r="B20" s="796" t="s">
        <v>785</v>
      </c>
      <c r="C20" s="797">
        <v>182802</v>
      </c>
      <c r="D20" s="797">
        <v>184356867</v>
      </c>
      <c r="E20" s="797">
        <v>19569371</v>
      </c>
      <c r="F20" s="797">
        <v>0</v>
      </c>
      <c r="G20" s="797">
        <v>0</v>
      </c>
      <c r="H20" s="797">
        <v>0</v>
      </c>
      <c r="I20" s="797">
        <v>204109040</v>
      </c>
    </row>
    <row r="21" spans="1:9" ht="12.75">
      <c r="A21" s="927" t="s">
        <v>384</v>
      </c>
      <c r="B21" s="796" t="s">
        <v>786</v>
      </c>
      <c r="C21" s="797">
        <v>0</v>
      </c>
      <c r="D21" s="797">
        <v>1130</v>
      </c>
      <c r="E21" s="797">
        <v>509450</v>
      </c>
      <c r="F21" s="797">
        <v>0</v>
      </c>
      <c r="G21" s="797">
        <v>0</v>
      </c>
      <c r="H21" s="797">
        <v>0</v>
      </c>
      <c r="I21" s="797">
        <v>510580</v>
      </c>
    </row>
    <row r="22" spans="1:9" ht="25.5">
      <c r="A22" s="926" t="s">
        <v>385</v>
      </c>
      <c r="B22" s="794" t="s">
        <v>787</v>
      </c>
      <c r="C22" s="795">
        <v>38420523</v>
      </c>
      <c r="D22" s="795">
        <v>1734633984</v>
      </c>
      <c r="E22" s="795">
        <v>358159474</v>
      </c>
      <c r="F22" s="795">
        <v>0</v>
      </c>
      <c r="G22" s="795">
        <v>0</v>
      </c>
      <c r="H22" s="795">
        <v>0</v>
      </c>
      <c r="I22" s="795">
        <v>2131213981</v>
      </c>
    </row>
    <row r="23" spans="1:9" ht="12.75">
      <c r="A23" s="926" t="s">
        <v>386</v>
      </c>
      <c r="B23" s="794" t="s">
        <v>788</v>
      </c>
      <c r="C23" s="795">
        <v>0</v>
      </c>
      <c r="D23" s="795">
        <v>0</v>
      </c>
      <c r="E23" s="795">
        <v>603472</v>
      </c>
      <c r="F23" s="795">
        <v>0</v>
      </c>
      <c r="G23" s="795">
        <v>0</v>
      </c>
      <c r="H23" s="795">
        <v>0</v>
      </c>
      <c r="I23" s="795">
        <v>603472</v>
      </c>
    </row>
    <row r="24" spans="1:9" ht="25.5">
      <c r="A24" s="926" t="s">
        <v>388</v>
      </c>
      <c r="B24" s="794" t="s">
        <v>789</v>
      </c>
      <c r="C24" s="795">
        <v>0</v>
      </c>
      <c r="D24" s="795">
        <v>0</v>
      </c>
      <c r="E24" s="795">
        <v>603472</v>
      </c>
      <c r="F24" s="795">
        <v>0</v>
      </c>
      <c r="G24" s="795">
        <v>0</v>
      </c>
      <c r="H24" s="795">
        <v>0</v>
      </c>
      <c r="I24" s="795">
        <v>603472</v>
      </c>
    </row>
    <row r="25" spans="1:9" ht="12.75">
      <c r="A25" s="926" t="s">
        <v>389</v>
      </c>
      <c r="B25" s="794" t="s">
        <v>790</v>
      </c>
      <c r="C25" s="795">
        <v>38420523</v>
      </c>
      <c r="D25" s="795">
        <v>1734633984</v>
      </c>
      <c r="E25" s="795">
        <v>358762946</v>
      </c>
      <c r="F25" s="795">
        <v>0</v>
      </c>
      <c r="G25" s="795">
        <v>0</v>
      </c>
      <c r="H25" s="795">
        <v>0</v>
      </c>
      <c r="I25" s="795">
        <v>2131817453</v>
      </c>
    </row>
    <row r="26" spans="1:9" ht="12.75">
      <c r="A26" s="926" t="s">
        <v>390</v>
      </c>
      <c r="B26" s="794" t="s">
        <v>791</v>
      </c>
      <c r="C26" s="795">
        <v>184042</v>
      </c>
      <c r="D26" s="795">
        <v>5472862629</v>
      </c>
      <c r="E26" s="795">
        <v>41685026</v>
      </c>
      <c r="F26" s="795">
        <v>0</v>
      </c>
      <c r="G26" s="795">
        <v>60214054</v>
      </c>
      <c r="H26" s="795">
        <v>0</v>
      </c>
      <c r="I26" s="795">
        <v>5574945751</v>
      </c>
    </row>
    <row r="27" spans="1:9" ht="12.75">
      <c r="A27" s="927" t="s">
        <v>391</v>
      </c>
      <c r="B27" s="796" t="s">
        <v>792</v>
      </c>
      <c r="C27" s="797">
        <v>38050630</v>
      </c>
      <c r="D27" s="797">
        <v>2053536</v>
      </c>
      <c r="E27" s="797">
        <v>279306519</v>
      </c>
      <c r="F27" s="797">
        <v>0</v>
      </c>
      <c r="G27" s="797">
        <v>0</v>
      </c>
      <c r="H27" s="797">
        <v>0</v>
      </c>
      <c r="I27" s="797">
        <v>319410685</v>
      </c>
    </row>
  </sheetData>
  <sheetProtection/>
  <mergeCells count="2">
    <mergeCell ref="A1:D1"/>
    <mergeCell ref="A3:D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/>
  </sheetPr>
  <dimension ref="A1:E37"/>
  <sheetViews>
    <sheetView zoomScale="120" zoomScaleNormal="120" zoomScalePageLayoutView="0" workbookViewId="0" topLeftCell="A21">
      <selection activeCell="I31" sqref="I31"/>
    </sheetView>
  </sheetViews>
  <sheetFormatPr defaultColWidth="9.00390625" defaultRowHeight="12.75"/>
  <cols>
    <col min="1" max="1" width="3.625" style="0" bestFit="1" customWidth="1"/>
    <col min="2" max="2" width="67.875" style="0" bestFit="1" customWidth="1"/>
    <col min="3" max="3" width="11.50390625" style="0" customWidth="1"/>
    <col min="4" max="4" width="11.875" style="0" customWidth="1"/>
    <col min="5" max="5" width="13.375" style="0" customWidth="1"/>
  </cols>
  <sheetData>
    <row r="1" spans="1:4" s="882" customFormat="1" ht="16.5" customHeight="1">
      <c r="A1" s="1143" t="s">
        <v>1072</v>
      </c>
      <c r="B1" s="1143"/>
      <c r="C1" s="1143"/>
      <c r="D1" s="1143"/>
    </row>
    <row r="2" s="882" customFormat="1" ht="16.5" customHeight="1"/>
    <row r="3" spans="1:4" s="925" customFormat="1" ht="16.5" customHeight="1">
      <c r="A3" s="1145" t="s">
        <v>714</v>
      </c>
      <c r="B3" s="1145"/>
      <c r="C3" s="1145"/>
      <c r="D3" s="1145"/>
    </row>
    <row r="4" spans="1:4" s="925" customFormat="1" ht="16.5" customHeight="1">
      <c r="A4" s="1146" t="s">
        <v>891</v>
      </c>
      <c r="B4" s="1147"/>
      <c r="C4" s="1147"/>
      <c r="D4" s="1147"/>
    </row>
    <row r="6" spans="1:5" s="784" customFormat="1" ht="36">
      <c r="A6" s="833"/>
      <c r="B6" s="833" t="s">
        <v>47</v>
      </c>
      <c r="C6" s="833" t="s">
        <v>716</v>
      </c>
      <c r="D6" s="834" t="s">
        <v>717</v>
      </c>
      <c r="E6" s="835" t="s">
        <v>802</v>
      </c>
    </row>
    <row r="7" spans="1:5" s="784" customFormat="1" ht="12">
      <c r="A7" s="833">
        <v>1</v>
      </c>
      <c r="B7" s="833">
        <v>2</v>
      </c>
      <c r="C7" s="833">
        <v>3</v>
      </c>
      <c r="D7" s="834">
        <v>4</v>
      </c>
      <c r="E7" s="836">
        <v>5</v>
      </c>
    </row>
    <row r="8" spans="1:5" s="784" customFormat="1" ht="11.25">
      <c r="A8" s="812" t="s">
        <v>9</v>
      </c>
      <c r="B8" s="813" t="s">
        <v>718</v>
      </c>
      <c r="C8" s="814">
        <v>3300000</v>
      </c>
      <c r="D8" s="814">
        <v>4790000</v>
      </c>
      <c r="E8" s="815">
        <v>4760567</v>
      </c>
    </row>
    <row r="9" spans="1:5" s="784" customFormat="1" ht="11.25">
      <c r="A9" s="812" t="s">
        <v>10</v>
      </c>
      <c r="B9" s="813" t="s">
        <v>719</v>
      </c>
      <c r="C9" s="814">
        <v>2300000</v>
      </c>
      <c r="D9" s="814">
        <v>2806000</v>
      </c>
      <c r="E9" s="815">
        <v>2805745</v>
      </c>
    </row>
    <row r="10" spans="1:5" s="784" customFormat="1" ht="11.25">
      <c r="A10" s="812" t="s">
        <v>11</v>
      </c>
      <c r="B10" s="813" t="s">
        <v>720</v>
      </c>
      <c r="C10" s="814">
        <v>2000000</v>
      </c>
      <c r="D10" s="814">
        <v>2129000</v>
      </c>
      <c r="E10" s="815">
        <v>2129000</v>
      </c>
    </row>
    <row r="11" spans="1:5" s="784" customFormat="1" ht="11.25">
      <c r="A11" s="812" t="s">
        <v>12</v>
      </c>
      <c r="B11" s="813" t="s">
        <v>721</v>
      </c>
      <c r="C11" s="814">
        <v>1000000</v>
      </c>
      <c r="D11" s="814">
        <v>945000</v>
      </c>
      <c r="E11" s="815">
        <v>945000</v>
      </c>
    </row>
    <row r="12" spans="1:5" s="784" customFormat="1" ht="11.25">
      <c r="A12" s="812" t="s">
        <v>13</v>
      </c>
      <c r="B12" s="813" t="s">
        <v>722</v>
      </c>
      <c r="C12" s="814">
        <v>50000</v>
      </c>
      <c r="D12" s="814">
        <v>12000</v>
      </c>
      <c r="E12" s="815">
        <v>11626</v>
      </c>
    </row>
    <row r="13" spans="1:5" s="784" customFormat="1" ht="11.25">
      <c r="A13" s="812" t="s">
        <v>14</v>
      </c>
      <c r="B13" s="813" t="s">
        <v>723</v>
      </c>
      <c r="C13" s="814"/>
      <c r="D13" s="814">
        <v>0</v>
      </c>
      <c r="E13" s="815">
        <v>0</v>
      </c>
    </row>
    <row r="14" spans="1:5" s="784" customFormat="1" ht="11.25">
      <c r="A14" s="812" t="s">
        <v>15</v>
      </c>
      <c r="B14" s="813" t="s">
        <v>724</v>
      </c>
      <c r="C14" s="814">
        <v>500000</v>
      </c>
      <c r="D14" s="814">
        <v>115000</v>
      </c>
      <c r="E14" s="815">
        <v>115001</v>
      </c>
    </row>
    <row r="15" spans="1:5" s="785" customFormat="1" ht="11.25">
      <c r="A15" s="816" t="s">
        <v>16</v>
      </c>
      <c r="B15" s="817" t="s">
        <v>725</v>
      </c>
      <c r="C15" s="818">
        <v>200000</v>
      </c>
      <c r="D15" s="818">
        <v>0</v>
      </c>
      <c r="E15" s="819">
        <v>0</v>
      </c>
    </row>
    <row r="16" spans="1:5" s="784" customFormat="1" ht="11.25">
      <c r="A16" s="812" t="s">
        <v>17</v>
      </c>
      <c r="B16" s="813" t="s">
        <v>726</v>
      </c>
      <c r="C16" s="814"/>
      <c r="D16" s="814">
        <v>0</v>
      </c>
      <c r="E16" s="815">
        <v>0</v>
      </c>
    </row>
    <row r="17" spans="1:5" s="784" customFormat="1" ht="11.25">
      <c r="A17" s="824" t="s">
        <v>18</v>
      </c>
      <c r="B17" s="825" t="s">
        <v>727</v>
      </c>
      <c r="C17" s="826">
        <f>SUM(C8:C16)</f>
        <v>9350000</v>
      </c>
      <c r="D17" s="826">
        <v>10797000</v>
      </c>
      <c r="E17" s="826">
        <f>SUM(E8:E16)</f>
        <v>10766939</v>
      </c>
    </row>
    <row r="18" spans="1:5" s="784" customFormat="1" ht="11.25">
      <c r="A18" s="812" t="s">
        <v>19</v>
      </c>
      <c r="B18" s="813" t="s">
        <v>728</v>
      </c>
      <c r="C18" s="814">
        <v>1100000</v>
      </c>
      <c r="D18" s="814">
        <v>920000</v>
      </c>
      <c r="E18" s="815">
        <v>920000</v>
      </c>
    </row>
    <row r="19" spans="1:5" s="784" customFormat="1" ht="11.25">
      <c r="A19" s="812" t="s">
        <v>20</v>
      </c>
      <c r="B19" s="813" t="s">
        <v>729</v>
      </c>
      <c r="C19" s="814">
        <v>300000</v>
      </c>
      <c r="D19" s="814">
        <v>310000</v>
      </c>
      <c r="E19" s="815">
        <v>310000</v>
      </c>
    </row>
    <row r="20" spans="1:5" s="784" customFormat="1" ht="11.25">
      <c r="A20" s="812" t="s">
        <v>21</v>
      </c>
      <c r="B20" s="813" t="s">
        <v>730</v>
      </c>
      <c r="C20" s="814">
        <v>150000</v>
      </c>
      <c r="D20" s="814">
        <v>170000</v>
      </c>
      <c r="E20" s="815">
        <v>170100</v>
      </c>
    </row>
    <row r="21" spans="1:5" s="784" customFormat="1" ht="11.25">
      <c r="A21" s="812" t="s">
        <v>22</v>
      </c>
      <c r="B21" s="813" t="s">
        <v>731</v>
      </c>
      <c r="C21" s="814"/>
      <c r="D21" s="814">
        <v>0</v>
      </c>
      <c r="E21" s="815">
        <v>0</v>
      </c>
    </row>
    <row r="22" spans="1:5" s="784" customFormat="1" ht="11.25">
      <c r="A22" s="812" t="s">
        <v>23</v>
      </c>
      <c r="B22" s="813" t="s">
        <v>732</v>
      </c>
      <c r="C22" s="814">
        <v>100000</v>
      </c>
      <c r="D22" s="814">
        <v>0</v>
      </c>
      <c r="E22" s="815">
        <v>0</v>
      </c>
    </row>
    <row r="23" spans="1:5" s="784" customFormat="1" ht="11.25">
      <c r="A23" s="812" t="s">
        <v>24</v>
      </c>
      <c r="B23" s="813" t="s">
        <v>733</v>
      </c>
      <c r="C23" s="814"/>
      <c r="D23" s="814">
        <v>0</v>
      </c>
      <c r="E23" s="815">
        <v>0</v>
      </c>
    </row>
    <row r="24" spans="1:5" s="784" customFormat="1" ht="11.25">
      <c r="A24" s="812" t="s">
        <v>25</v>
      </c>
      <c r="B24" s="813" t="s">
        <v>734</v>
      </c>
      <c r="C24" s="814"/>
      <c r="D24" s="814">
        <v>233000</v>
      </c>
      <c r="E24" s="815">
        <v>232204</v>
      </c>
    </row>
    <row r="25" spans="1:5" s="784" customFormat="1" ht="11.25">
      <c r="A25" s="824" t="s">
        <v>26</v>
      </c>
      <c r="B25" s="825" t="s">
        <v>735</v>
      </c>
      <c r="C25" s="827">
        <f>SUM(C18:C23)</f>
        <v>1650000</v>
      </c>
      <c r="D25" s="827">
        <v>1633000</v>
      </c>
      <c r="E25" s="827">
        <f>SUM(E18:E24)</f>
        <v>1632304</v>
      </c>
    </row>
    <row r="26" spans="1:5" s="784" customFormat="1" ht="15" customHeight="1">
      <c r="A26" s="828" t="s">
        <v>27</v>
      </c>
      <c r="B26" s="929" t="s">
        <v>736</v>
      </c>
      <c r="C26" s="930">
        <f>C17+C25</f>
        <v>11000000</v>
      </c>
      <c r="D26" s="930">
        <v>12430000</v>
      </c>
      <c r="E26" s="930">
        <f>E17+E25</f>
        <v>12399243</v>
      </c>
    </row>
    <row r="27" spans="1:5" s="784" customFormat="1" ht="11.25">
      <c r="A27" s="812" t="s">
        <v>28</v>
      </c>
      <c r="B27" s="820" t="s">
        <v>737</v>
      </c>
      <c r="C27" s="815">
        <v>2000000</v>
      </c>
      <c r="D27" s="815">
        <v>3386000</v>
      </c>
      <c r="E27" s="815">
        <v>3385713</v>
      </c>
    </row>
    <row r="28" spans="1:5" s="784" customFormat="1" ht="11.25">
      <c r="A28" s="812" t="s">
        <v>29</v>
      </c>
      <c r="B28" s="813" t="s">
        <v>738</v>
      </c>
      <c r="C28" s="815">
        <v>1000000</v>
      </c>
      <c r="D28" s="815">
        <v>800000</v>
      </c>
      <c r="E28" s="815">
        <v>799200</v>
      </c>
    </row>
    <row r="29" spans="1:5" s="784" customFormat="1" ht="11.25">
      <c r="A29" s="812" t="s">
        <v>30</v>
      </c>
      <c r="B29" s="813" t="s">
        <v>739</v>
      </c>
      <c r="C29" s="814">
        <v>3000000</v>
      </c>
      <c r="D29" s="815">
        <v>3680000</v>
      </c>
      <c r="E29" s="815">
        <v>3679500</v>
      </c>
    </row>
    <row r="30" spans="1:5" s="784" customFormat="1" ht="11.25">
      <c r="A30" s="812" t="s">
        <v>31</v>
      </c>
      <c r="B30" s="813" t="s">
        <v>740</v>
      </c>
      <c r="C30" s="818">
        <v>2300000</v>
      </c>
      <c r="D30" s="815">
        <v>1610000</v>
      </c>
      <c r="E30" s="815">
        <v>1610000</v>
      </c>
    </row>
    <row r="31" spans="1:5" s="784" customFormat="1" ht="11.25">
      <c r="A31" s="812" t="s">
        <v>32</v>
      </c>
      <c r="B31" s="813" t="s">
        <v>741</v>
      </c>
      <c r="C31" s="814">
        <v>1800000</v>
      </c>
      <c r="D31" s="815">
        <v>3738582</v>
      </c>
      <c r="E31" s="815">
        <v>3300340</v>
      </c>
    </row>
    <row r="32" spans="1:5" s="785" customFormat="1" ht="11.25">
      <c r="A32" s="816" t="s">
        <v>16</v>
      </c>
      <c r="B32" s="817" t="s">
        <v>725</v>
      </c>
      <c r="C32" s="818">
        <v>200000</v>
      </c>
      <c r="D32" s="818">
        <v>244000</v>
      </c>
      <c r="E32" s="819">
        <v>243678</v>
      </c>
    </row>
    <row r="33" spans="1:5" s="784" customFormat="1" ht="12.75">
      <c r="A33" s="829" t="s">
        <v>33</v>
      </c>
      <c r="B33" s="931" t="s">
        <v>801</v>
      </c>
      <c r="C33" s="932">
        <f>SUM(C27:C32)</f>
        <v>10300000</v>
      </c>
      <c r="D33" s="932">
        <v>13458582</v>
      </c>
      <c r="E33" s="932">
        <f>SUM(E27:E32)</f>
        <v>13018431</v>
      </c>
    </row>
    <row r="34" spans="1:5" s="784" customFormat="1" ht="11.25">
      <c r="A34" s="830" t="s">
        <v>34</v>
      </c>
      <c r="B34" s="831" t="s">
        <v>742</v>
      </c>
      <c r="C34" s="818">
        <v>1700000</v>
      </c>
      <c r="D34" s="818">
        <v>1700000</v>
      </c>
      <c r="E34" s="815">
        <v>1445000</v>
      </c>
    </row>
    <row r="35" spans="1:5" s="786" customFormat="1" ht="22.5">
      <c r="A35" s="830" t="s">
        <v>35</v>
      </c>
      <c r="B35" s="823" t="s">
        <v>743</v>
      </c>
      <c r="C35" s="821">
        <v>2200000</v>
      </c>
      <c r="D35" s="837">
        <v>2200000</v>
      </c>
      <c r="E35" s="822">
        <v>1769000</v>
      </c>
    </row>
    <row r="36" spans="1:5" s="786" customFormat="1" ht="11.25">
      <c r="A36" s="830" t="s">
        <v>36</v>
      </c>
      <c r="B36" s="823" t="s">
        <v>744</v>
      </c>
      <c r="C36" s="821">
        <v>2000000</v>
      </c>
      <c r="D36" s="818">
        <v>3400000</v>
      </c>
      <c r="E36" s="822">
        <v>3020000</v>
      </c>
    </row>
    <row r="37" spans="1:5" s="787" customFormat="1" ht="12.75">
      <c r="A37" s="832"/>
      <c r="B37" s="933" t="s">
        <v>803</v>
      </c>
      <c r="C37" s="934">
        <f>SUM(C26+C33+C34+C35+C36)</f>
        <v>27200000</v>
      </c>
      <c r="D37" s="934">
        <f>SUM(D26+D33+D34+D35+D36)</f>
        <v>33188582</v>
      </c>
      <c r="E37" s="934">
        <f>SUM(E26+E33+E34+E35+E36)</f>
        <v>31651674</v>
      </c>
    </row>
  </sheetData>
  <sheetProtection/>
  <mergeCells count="3">
    <mergeCell ref="A1:D1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/>
  </sheetPr>
  <dimension ref="A1:F60"/>
  <sheetViews>
    <sheetView zoomScalePageLayoutView="0" workbookViewId="0" topLeftCell="A1">
      <selection activeCell="F55" sqref="F55"/>
    </sheetView>
  </sheetViews>
  <sheetFormatPr defaultColWidth="9.00390625" defaultRowHeight="12.75"/>
  <cols>
    <col min="1" max="1" width="7.625" style="0" customWidth="1"/>
    <col min="2" max="2" width="66.00390625" style="0" customWidth="1"/>
    <col min="3" max="3" width="16.625" style="0" customWidth="1"/>
    <col min="4" max="4" width="15.00390625" style="0" customWidth="1"/>
    <col min="5" max="5" width="16.625" style="0" customWidth="1"/>
  </cols>
  <sheetData>
    <row r="1" spans="1:5" ht="15">
      <c r="A1" s="1149" t="s">
        <v>1073</v>
      </c>
      <c r="B1" s="1149"/>
      <c r="C1" s="1149"/>
      <c r="D1" s="1149"/>
      <c r="E1" s="1149"/>
    </row>
    <row r="3" spans="1:6" ht="19.5" customHeight="1">
      <c r="A3" s="838"/>
      <c r="B3" s="1148" t="s">
        <v>1095</v>
      </c>
      <c r="C3" s="1148"/>
      <c r="D3" s="1148"/>
      <c r="E3" s="1148"/>
      <c r="F3" s="1148"/>
    </row>
    <row r="4" spans="1:6" ht="19.5" customHeight="1" thickBot="1">
      <c r="A4" s="838"/>
      <c r="B4" s="839"/>
      <c r="C4" s="839"/>
      <c r="D4" s="839"/>
      <c r="E4" s="839" t="s">
        <v>804</v>
      </c>
      <c r="F4" s="839"/>
    </row>
    <row r="5" spans="1:5" ht="49.5" customHeight="1">
      <c r="A5" s="840"/>
      <c r="B5" s="841" t="s">
        <v>805</v>
      </c>
      <c r="C5" s="842" t="s">
        <v>806</v>
      </c>
      <c r="D5" s="842" t="s">
        <v>807</v>
      </c>
      <c r="E5" s="842" t="s">
        <v>856</v>
      </c>
    </row>
    <row r="6" spans="1:5" ht="19.5" customHeight="1">
      <c r="A6" s="843">
        <v>1</v>
      </c>
      <c r="B6" s="844">
        <v>2</v>
      </c>
      <c r="C6" s="845">
        <v>3</v>
      </c>
      <c r="D6" s="845">
        <v>4</v>
      </c>
      <c r="E6" s="845">
        <v>5</v>
      </c>
    </row>
    <row r="7" spans="1:6" ht="19.5" customHeight="1">
      <c r="A7" s="846" t="s">
        <v>473</v>
      </c>
      <c r="B7" s="847" t="s">
        <v>808</v>
      </c>
      <c r="C7" s="848">
        <f>C8+C10+C14+C18+C26+C34</f>
        <v>125867830</v>
      </c>
      <c r="D7" s="848">
        <f>D8+D10+D14+D18+D26+D34+D28</f>
        <v>183603819</v>
      </c>
      <c r="E7" s="848">
        <f>E8+E10+E14+E18+E26+E34+E28</f>
        <v>182977693</v>
      </c>
      <c r="F7" s="849"/>
    </row>
    <row r="8" spans="1:6" ht="19.5" customHeight="1">
      <c r="A8" s="846" t="s">
        <v>374</v>
      </c>
      <c r="B8" s="850" t="s">
        <v>809</v>
      </c>
      <c r="C8" s="851">
        <f>C9</f>
        <v>16900000</v>
      </c>
      <c r="D8" s="851">
        <v>19864000</v>
      </c>
      <c r="E8" s="851">
        <v>19263600</v>
      </c>
      <c r="F8" s="849"/>
    </row>
    <row r="9" spans="1:6" ht="19.5" customHeight="1">
      <c r="A9" s="846" t="s">
        <v>375</v>
      </c>
      <c r="B9" s="852" t="s">
        <v>810</v>
      </c>
      <c r="C9" s="853">
        <v>16900000</v>
      </c>
      <c r="D9" s="853">
        <v>19864000</v>
      </c>
      <c r="E9" s="853">
        <v>19263600</v>
      </c>
      <c r="F9" s="849"/>
    </row>
    <row r="10" spans="1:6" ht="19.5" customHeight="1">
      <c r="A10" s="846" t="s">
        <v>376</v>
      </c>
      <c r="B10" s="850" t="s">
        <v>811</v>
      </c>
      <c r="C10" s="851">
        <f>SUM(C11:C12)</f>
        <v>5150970</v>
      </c>
      <c r="D10" s="851">
        <f>SUM(D11:D13)</f>
        <v>3342813</v>
      </c>
      <c r="E10" s="851">
        <f>SUM(E11:E13)</f>
        <v>4069296</v>
      </c>
      <c r="F10" s="849"/>
    </row>
    <row r="11" spans="1:6" ht="19.5" customHeight="1">
      <c r="A11" s="846" t="s">
        <v>377</v>
      </c>
      <c r="B11" s="854" t="s">
        <v>812</v>
      </c>
      <c r="C11" s="855">
        <v>2198070</v>
      </c>
      <c r="D11" s="855">
        <v>0</v>
      </c>
      <c r="E11" s="855">
        <v>0</v>
      </c>
      <c r="F11" s="849"/>
    </row>
    <row r="12" spans="1:6" ht="19.5" customHeight="1">
      <c r="A12" s="846" t="s">
        <v>378</v>
      </c>
      <c r="B12" s="856" t="s">
        <v>813</v>
      </c>
      <c r="C12" s="855">
        <v>2952900</v>
      </c>
      <c r="D12" s="855">
        <v>2952900</v>
      </c>
      <c r="E12" s="855">
        <v>2952900</v>
      </c>
      <c r="F12" s="849"/>
    </row>
    <row r="13" spans="1:6" ht="19.5" customHeight="1">
      <c r="A13" s="846" t="s">
        <v>379</v>
      </c>
      <c r="B13" s="856" t="s">
        <v>814</v>
      </c>
      <c r="C13" s="855"/>
      <c r="D13" s="855">
        <v>389913</v>
      </c>
      <c r="E13" s="855">
        <v>1116396</v>
      </c>
      <c r="F13" s="849" t="s">
        <v>815</v>
      </c>
    </row>
    <row r="14" spans="1:5" ht="19.5" customHeight="1">
      <c r="A14" s="846" t="s">
        <v>395</v>
      </c>
      <c r="B14" s="850" t="s">
        <v>816</v>
      </c>
      <c r="C14" s="851">
        <f>C15</f>
        <v>4754250</v>
      </c>
      <c r="D14" s="851">
        <f>SUM(D15:D17)</f>
        <v>10382150</v>
      </c>
      <c r="E14" s="851">
        <f>SUM(E15:E17)</f>
        <v>9563186</v>
      </c>
    </row>
    <row r="15" spans="1:5" ht="19.5" customHeight="1">
      <c r="A15" s="846" t="s">
        <v>373</v>
      </c>
      <c r="B15" s="857" t="s">
        <v>817</v>
      </c>
      <c r="C15" s="853">
        <v>4754250</v>
      </c>
      <c r="D15" s="853">
        <v>6782150</v>
      </c>
      <c r="E15" s="853">
        <v>5963186</v>
      </c>
    </row>
    <row r="16" spans="1:5" ht="19.5" customHeight="1">
      <c r="A16" s="846" t="s">
        <v>258</v>
      </c>
      <c r="B16" s="857" t="s">
        <v>818</v>
      </c>
      <c r="C16" s="853"/>
      <c r="D16" s="853">
        <v>2600000</v>
      </c>
      <c r="E16" s="853">
        <v>2600000</v>
      </c>
    </row>
    <row r="17" spans="1:5" ht="19.5" customHeight="1">
      <c r="A17" s="846" t="s">
        <v>259</v>
      </c>
      <c r="B17" s="857" t="s">
        <v>819</v>
      </c>
      <c r="C17" s="853"/>
      <c r="D17" s="853">
        <v>1000000</v>
      </c>
      <c r="E17" s="853">
        <v>1000000</v>
      </c>
    </row>
    <row r="18" spans="1:5" ht="19.5" customHeight="1">
      <c r="A18" s="846" t="s">
        <v>260</v>
      </c>
      <c r="B18" s="850" t="s">
        <v>820</v>
      </c>
      <c r="C18" s="851">
        <f>C19</f>
        <v>80075000</v>
      </c>
      <c r="D18" s="851">
        <f>SUM(D19:D25)</f>
        <v>116271861</v>
      </c>
      <c r="E18" s="851">
        <f>SUM(E19:E25)</f>
        <v>116271861</v>
      </c>
    </row>
    <row r="19" spans="1:5" ht="19.5" customHeight="1">
      <c r="A19" s="846" t="s">
        <v>380</v>
      </c>
      <c r="B19" s="852" t="s">
        <v>821</v>
      </c>
      <c r="C19" s="855">
        <v>80075000</v>
      </c>
      <c r="D19" s="855">
        <v>80075000</v>
      </c>
      <c r="E19" s="855">
        <v>80075000</v>
      </c>
    </row>
    <row r="20" spans="1:5" ht="19.5" customHeight="1">
      <c r="A20" s="846" t="s">
        <v>381</v>
      </c>
      <c r="B20" s="852" t="s">
        <v>822</v>
      </c>
      <c r="C20" s="855"/>
      <c r="D20" s="855">
        <v>277000</v>
      </c>
      <c r="E20" s="855">
        <v>277000</v>
      </c>
    </row>
    <row r="21" spans="1:5" ht="19.5" customHeight="1">
      <c r="A21" s="846" t="s">
        <v>396</v>
      </c>
      <c r="B21" s="852" t="s">
        <v>823</v>
      </c>
      <c r="C21" s="855"/>
      <c r="D21" s="855">
        <v>6883368</v>
      </c>
      <c r="E21" s="855">
        <f>C21+D21</f>
        <v>6883368</v>
      </c>
    </row>
    <row r="22" spans="1:5" ht="19.5" customHeight="1">
      <c r="A22" s="846" t="s">
        <v>382</v>
      </c>
      <c r="B22" s="852" t="s">
        <v>824</v>
      </c>
      <c r="C22" s="855"/>
      <c r="D22" s="855">
        <v>17596943</v>
      </c>
      <c r="E22" s="855">
        <f>C22+D22</f>
        <v>17596943</v>
      </c>
    </row>
    <row r="23" spans="1:5" ht="19.5" customHeight="1">
      <c r="A23" s="846" t="s">
        <v>383</v>
      </c>
      <c r="B23" s="852" t="s">
        <v>825</v>
      </c>
      <c r="C23" s="855"/>
      <c r="D23" s="855">
        <v>5923717</v>
      </c>
      <c r="E23" s="855">
        <v>5923717</v>
      </c>
    </row>
    <row r="24" spans="1:5" ht="19.5" customHeight="1">
      <c r="A24" s="846" t="s">
        <v>384</v>
      </c>
      <c r="B24" s="852" t="s">
        <v>826</v>
      </c>
      <c r="C24" s="855"/>
      <c r="D24" s="855">
        <v>4707494</v>
      </c>
      <c r="E24" s="855">
        <v>4707494</v>
      </c>
    </row>
    <row r="25" spans="1:5" ht="19.5" customHeight="1">
      <c r="A25" s="846" t="s">
        <v>385</v>
      </c>
      <c r="B25" s="852" t="s">
        <v>827</v>
      </c>
      <c r="C25" s="855"/>
      <c r="D25" s="855">
        <v>808339</v>
      </c>
      <c r="E25" s="855">
        <v>808339</v>
      </c>
    </row>
    <row r="26" spans="1:5" ht="19.5" customHeight="1">
      <c r="A26" s="846" t="s">
        <v>386</v>
      </c>
      <c r="B26" s="858" t="s">
        <v>828</v>
      </c>
      <c r="C26" s="859">
        <f>SUM(C27)</f>
        <v>1683610</v>
      </c>
      <c r="D26" s="859">
        <f>SUM(D27)</f>
        <v>1683610</v>
      </c>
      <c r="E26" s="859">
        <f>SUM(E27)</f>
        <v>1683610</v>
      </c>
    </row>
    <row r="27" spans="1:5" ht="19.5" customHeight="1">
      <c r="A27" s="846" t="s">
        <v>387</v>
      </c>
      <c r="B27" s="852" t="s">
        <v>829</v>
      </c>
      <c r="C27" s="855">
        <v>1683610</v>
      </c>
      <c r="D27" s="855">
        <v>1683610</v>
      </c>
      <c r="E27" s="855">
        <v>1683610</v>
      </c>
    </row>
    <row r="28" spans="1:5" ht="19.5" customHeight="1">
      <c r="A28" s="846" t="s">
        <v>397</v>
      </c>
      <c r="B28" s="858" t="s">
        <v>830</v>
      </c>
      <c r="C28" s="859">
        <f>SUM(C29)</f>
        <v>0</v>
      </c>
      <c r="D28" s="859">
        <f>SUM(D29:D33)</f>
        <v>14055385</v>
      </c>
      <c r="E28" s="859">
        <f>SUM(E29:E32)</f>
        <v>14122180</v>
      </c>
    </row>
    <row r="29" spans="1:6" ht="19.5" customHeight="1">
      <c r="A29" s="846" t="s">
        <v>388</v>
      </c>
      <c r="B29" s="852" t="s">
        <v>831</v>
      </c>
      <c r="C29" s="855"/>
      <c r="D29" s="855">
        <v>5312326</v>
      </c>
      <c r="E29" s="855">
        <v>5312326</v>
      </c>
      <c r="F29" t="s">
        <v>815</v>
      </c>
    </row>
    <row r="30" spans="1:6" ht="19.5" customHeight="1">
      <c r="A30" s="846" t="s">
        <v>389</v>
      </c>
      <c r="B30" s="852" t="s">
        <v>832</v>
      </c>
      <c r="C30" s="855"/>
      <c r="D30" s="855">
        <v>6408196</v>
      </c>
      <c r="E30" s="855">
        <v>6408196</v>
      </c>
      <c r="F30" t="s">
        <v>815</v>
      </c>
    </row>
    <row r="31" spans="1:6" ht="19.5" customHeight="1">
      <c r="A31" s="846" t="s">
        <v>390</v>
      </c>
      <c r="B31" s="852" t="s">
        <v>854</v>
      </c>
      <c r="C31" s="855"/>
      <c r="D31" s="855"/>
      <c r="E31" s="855">
        <v>566795</v>
      </c>
      <c r="F31" t="s">
        <v>815</v>
      </c>
    </row>
    <row r="32" spans="1:6" ht="19.5" customHeight="1">
      <c r="A32" s="846" t="s">
        <v>391</v>
      </c>
      <c r="B32" s="852" t="s">
        <v>833</v>
      </c>
      <c r="C32" s="855"/>
      <c r="D32" s="855">
        <v>1834863</v>
      </c>
      <c r="E32" s="855">
        <v>1834863</v>
      </c>
      <c r="F32" t="s">
        <v>815</v>
      </c>
    </row>
    <row r="33" spans="1:6" ht="19.5" customHeight="1">
      <c r="A33" s="846" t="s">
        <v>392</v>
      </c>
      <c r="B33" s="852" t="s">
        <v>857</v>
      </c>
      <c r="C33" s="855"/>
      <c r="D33" s="855">
        <v>500000</v>
      </c>
      <c r="E33" s="855"/>
      <c r="F33" t="s">
        <v>815</v>
      </c>
    </row>
    <row r="34" spans="1:5" ht="19.5" customHeight="1">
      <c r="A34" s="846" t="s">
        <v>393</v>
      </c>
      <c r="B34" s="858" t="s">
        <v>834</v>
      </c>
      <c r="C34" s="859">
        <f>SUM(C35:C39)</f>
        <v>17304000</v>
      </c>
      <c r="D34" s="859">
        <f>SUM(D35:D42)</f>
        <v>18004000</v>
      </c>
      <c r="E34" s="859">
        <f>SUM(E35:E42)</f>
        <v>18003960</v>
      </c>
    </row>
    <row r="35" spans="1:6" ht="19.5" customHeight="1">
      <c r="A35" s="846" t="s">
        <v>394</v>
      </c>
      <c r="B35" s="857" t="s">
        <v>835</v>
      </c>
      <c r="C35" s="860">
        <v>6123983</v>
      </c>
      <c r="D35" s="860">
        <v>6123983</v>
      </c>
      <c r="E35" s="860">
        <v>6123983</v>
      </c>
      <c r="F35" t="s">
        <v>815</v>
      </c>
    </row>
    <row r="36" spans="1:6" ht="19.5" customHeight="1">
      <c r="A36" s="846" t="s">
        <v>398</v>
      </c>
      <c r="B36" s="857" t="s">
        <v>836</v>
      </c>
      <c r="C36" s="860">
        <v>5680017</v>
      </c>
      <c r="D36" s="860">
        <v>5680017</v>
      </c>
      <c r="E36" s="860">
        <v>5679947</v>
      </c>
      <c r="F36" t="s">
        <v>815</v>
      </c>
    </row>
    <row r="37" spans="1:6" ht="19.5" customHeight="1">
      <c r="A37" s="846" t="s">
        <v>451</v>
      </c>
      <c r="B37" s="857" t="s">
        <v>837</v>
      </c>
      <c r="C37" s="860">
        <v>2000000</v>
      </c>
      <c r="D37" s="860">
        <v>2000000</v>
      </c>
      <c r="E37" s="860">
        <v>2000000</v>
      </c>
      <c r="F37" t="s">
        <v>815</v>
      </c>
    </row>
    <row r="38" spans="1:6" ht="19.5" customHeight="1">
      <c r="A38" s="846" t="s">
        <v>399</v>
      </c>
      <c r="B38" s="857" t="s">
        <v>838</v>
      </c>
      <c r="C38" s="860">
        <v>2000000</v>
      </c>
      <c r="D38" s="860">
        <v>2000000</v>
      </c>
      <c r="E38" s="860">
        <v>2000030</v>
      </c>
      <c r="F38" t="s">
        <v>815</v>
      </c>
    </row>
    <row r="39" spans="1:6" ht="19.5" customHeight="1">
      <c r="A39" s="846" t="s">
        <v>400</v>
      </c>
      <c r="B39" s="857" t="s">
        <v>839</v>
      </c>
      <c r="C39" s="860">
        <v>1500000</v>
      </c>
      <c r="D39" s="860">
        <v>1500000</v>
      </c>
      <c r="E39" s="860">
        <v>1500000</v>
      </c>
      <c r="F39" t="s">
        <v>815</v>
      </c>
    </row>
    <row r="40" spans="1:6" ht="19.5" customHeight="1">
      <c r="A40" s="846" t="s">
        <v>401</v>
      </c>
      <c r="B40" s="857" t="s">
        <v>840</v>
      </c>
      <c r="C40" s="860"/>
      <c r="D40" s="860">
        <v>100000</v>
      </c>
      <c r="E40" s="860">
        <v>100000</v>
      </c>
      <c r="F40" t="s">
        <v>815</v>
      </c>
    </row>
    <row r="41" spans="1:6" ht="19.5" customHeight="1">
      <c r="A41" s="846" t="s">
        <v>402</v>
      </c>
      <c r="B41" s="857" t="s">
        <v>841</v>
      </c>
      <c r="C41" s="860"/>
      <c r="D41" s="860">
        <v>300000</v>
      </c>
      <c r="E41" s="860">
        <v>300000</v>
      </c>
      <c r="F41" t="s">
        <v>815</v>
      </c>
    </row>
    <row r="42" spans="1:6" ht="19.5" customHeight="1">
      <c r="A42" s="846" t="s">
        <v>403</v>
      </c>
      <c r="B42" s="857" t="s">
        <v>842</v>
      </c>
      <c r="C42" s="860"/>
      <c r="D42" s="860">
        <v>300000</v>
      </c>
      <c r="E42" s="860">
        <v>300000</v>
      </c>
      <c r="F42" t="s">
        <v>815</v>
      </c>
    </row>
    <row r="43" spans="1:5" ht="19.5" customHeight="1">
      <c r="A43" s="846" t="s">
        <v>404</v>
      </c>
      <c r="B43" s="861" t="s">
        <v>843</v>
      </c>
      <c r="C43" s="862">
        <f>C44</f>
        <v>84154304</v>
      </c>
      <c r="D43" s="862">
        <f>D44+D48</f>
        <v>47266016</v>
      </c>
      <c r="E43" s="862">
        <f>E44+E48</f>
        <v>47266016</v>
      </c>
    </row>
    <row r="44" spans="1:5" ht="19.5" customHeight="1">
      <c r="A44" s="846" t="s">
        <v>405</v>
      </c>
      <c r="B44" s="850" t="s">
        <v>811</v>
      </c>
      <c r="C44" s="851">
        <f>SUM(C45:C46)</f>
        <v>84154304</v>
      </c>
      <c r="D44" s="851">
        <f>SUM(D45:D47)</f>
        <v>47266016</v>
      </c>
      <c r="E44" s="851">
        <f>SUM(E45:E47)</f>
        <v>47266016</v>
      </c>
    </row>
    <row r="45" spans="1:5" ht="19.5" customHeight="1">
      <c r="A45" s="846" t="s">
        <v>406</v>
      </c>
      <c r="B45" s="854" t="s">
        <v>812</v>
      </c>
      <c r="C45" s="853">
        <v>40143288</v>
      </c>
      <c r="D45" s="853">
        <v>0</v>
      </c>
      <c r="E45" s="853">
        <v>0</v>
      </c>
    </row>
    <row r="46" spans="1:5" ht="19.5" customHeight="1">
      <c r="A46" s="846" t="s">
        <v>407</v>
      </c>
      <c r="B46" s="856" t="s">
        <v>813</v>
      </c>
      <c r="C46" s="853">
        <v>44011016</v>
      </c>
      <c r="D46" s="853">
        <v>44011016</v>
      </c>
      <c r="E46" s="853">
        <v>44011016</v>
      </c>
    </row>
    <row r="47" spans="1:5" ht="19.5" customHeight="1">
      <c r="A47" s="846" t="s">
        <v>408</v>
      </c>
      <c r="B47" s="856" t="s">
        <v>844</v>
      </c>
      <c r="C47" s="853"/>
      <c r="D47" s="853">
        <v>3255000</v>
      </c>
      <c r="E47" s="853">
        <v>3255000</v>
      </c>
    </row>
    <row r="48" spans="1:5" ht="19.5" customHeight="1">
      <c r="A48" s="846" t="s">
        <v>409</v>
      </c>
      <c r="B48" s="850" t="s">
        <v>820</v>
      </c>
      <c r="C48" s="851">
        <f>C49</f>
        <v>0</v>
      </c>
      <c r="D48" s="851">
        <f>D49</f>
        <v>0</v>
      </c>
      <c r="E48" s="851">
        <f>E49</f>
        <v>0</v>
      </c>
    </row>
    <row r="49" spans="1:5" ht="19.5" customHeight="1">
      <c r="A49" s="846" t="s">
        <v>858</v>
      </c>
      <c r="B49" s="852" t="s">
        <v>821</v>
      </c>
      <c r="C49" s="855"/>
      <c r="D49" s="855">
        <v>0</v>
      </c>
      <c r="E49" s="855">
        <v>0</v>
      </c>
    </row>
    <row r="50" spans="1:5" ht="19.5" customHeight="1">
      <c r="A50" s="846" t="s">
        <v>410</v>
      </c>
      <c r="B50" s="863" t="s">
        <v>845</v>
      </c>
      <c r="C50" s="848">
        <f>SUM(C54:C54)</f>
        <v>0</v>
      </c>
      <c r="D50" s="848">
        <f>SUM(D51:D56)</f>
        <v>4684900</v>
      </c>
      <c r="E50" s="848">
        <f>SUM(E51:E57)</f>
        <v>4684052</v>
      </c>
    </row>
    <row r="51" spans="1:5" ht="19.5" customHeight="1">
      <c r="A51" s="846" t="s">
        <v>411</v>
      </c>
      <c r="B51" s="864" t="s">
        <v>846</v>
      </c>
      <c r="C51" s="853"/>
      <c r="D51" s="853">
        <v>2415000</v>
      </c>
      <c r="E51" s="853">
        <v>2415000</v>
      </c>
    </row>
    <row r="52" spans="1:5" ht="19.5" customHeight="1">
      <c r="A52" s="846" t="s">
        <v>412</v>
      </c>
      <c r="B52" s="864" t="s">
        <v>847</v>
      </c>
      <c r="C52" s="853"/>
      <c r="D52" s="853">
        <v>480000</v>
      </c>
      <c r="E52" s="853">
        <v>480000</v>
      </c>
    </row>
    <row r="53" spans="1:5" ht="19.5" customHeight="1">
      <c r="A53" s="846" t="s">
        <v>413</v>
      </c>
      <c r="B53" s="864" t="s">
        <v>848</v>
      </c>
      <c r="C53" s="853"/>
      <c r="D53" s="853">
        <v>199300</v>
      </c>
      <c r="E53" s="853">
        <v>199390</v>
      </c>
    </row>
    <row r="54" spans="1:5" ht="19.5" customHeight="1">
      <c r="A54" s="846" t="s">
        <v>414</v>
      </c>
      <c r="B54" s="864" t="s">
        <v>849</v>
      </c>
      <c r="C54" s="853"/>
      <c r="D54" s="853">
        <v>560000</v>
      </c>
      <c r="E54" s="853">
        <v>560000</v>
      </c>
    </row>
    <row r="55" spans="1:5" ht="19.5" customHeight="1">
      <c r="A55" s="846" t="s">
        <v>859</v>
      </c>
      <c r="B55" s="864" t="s">
        <v>850</v>
      </c>
      <c r="C55" s="853"/>
      <c r="D55" s="853">
        <v>788000</v>
      </c>
      <c r="E55" s="853">
        <v>753639</v>
      </c>
    </row>
    <row r="56" spans="1:5" ht="19.5" customHeight="1">
      <c r="A56" s="846" t="s">
        <v>415</v>
      </c>
      <c r="B56" s="864" t="s">
        <v>851</v>
      </c>
      <c r="C56" s="853"/>
      <c r="D56" s="853">
        <v>242600</v>
      </c>
      <c r="E56" s="853">
        <v>242600</v>
      </c>
    </row>
    <row r="57" spans="1:5" ht="19.5" customHeight="1">
      <c r="A57" s="846" t="s">
        <v>416</v>
      </c>
      <c r="B57" s="870" t="s">
        <v>855</v>
      </c>
      <c r="C57" s="853"/>
      <c r="D57" s="853"/>
      <c r="E57" s="853">
        <v>33423</v>
      </c>
    </row>
    <row r="58" spans="1:5" ht="19.5" customHeight="1">
      <c r="A58" s="846" t="s">
        <v>417</v>
      </c>
      <c r="B58" s="863" t="s">
        <v>852</v>
      </c>
      <c r="C58" s="848">
        <f>SUM(C59:C59)</f>
        <v>0</v>
      </c>
      <c r="D58" s="848">
        <f>SUM(D59:D59)</f>
        <v>0</v>
      </c>
      <c r="E58" s="848">
        <f>SUM(E59:E59)</f>
        <v>0</v>
      </c>
    </row>
    <row r="59" spans="1:5" ht="19.5" customHeight="1" thickBot="1">
      <c r="A59" s="846" t="s">
        <v>418</v>
      </c>
      <c r="B59" s="852" t="s">
        <v>844</v>
      </c>
      <c r="C59" s="865"/>
      <c r="D59" s="866">
        <v>0</v>
      </c>
      <c r="E59" s="866">
        <v>0</v>
      </c>
    </row>
    <row r="60" spans="1:5" ht="19.5" customHeight="1" thickBot="1">
      <c r="A60" s="867"/>
      <c r="B60" s="868" t="s">
        <v>853</v>
      </c>
      <c r="C60" s="869">
        <f>C7+C43+C50+C58</f>
        <v>210022134</v>
      </c>
      <c r="D60" s="869">
        <f>D7+D43+D50+D58</f>
        <v>235554735</v>
      </c>
      <c r="E60" s="869">
        <f>E7+E43+E50+E58</f>
        <v>234927761</v>
      </c>
    </row>
  </sheetData>
  <sheetProtection/>
  <mergeCells count="2">
    <mergeCell ref="B3:F3"/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I168"/>
  <sheetViews>
    <sheetView zoomScaleSheetLayoutView="100" workbookViewId="0" topLeftCell="A2">
      <selection activeCell="M29" sqref="M29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4" customWidth="1"/>
    <col min="6" max="16384" width="9.375" style="174" customWidth="1"/>
  </cols>
  <sheetData>
    <row r="1" spans="1:5" ht="15.75" hidden="1">
      <c r="A1" s="246"/>
      <c r="B1" s="955" t="e">
        <f>CONCATENATE("1.3. melléklet ",#REF!," ",#REF!," ",#REF!," ",#REF!," ",#REF!," ",#REF!," ",#REF!," ",#REF!)</f>
        <v>#REF!</v>
      </c>
      <c r="C1" s="956"/>
      <c r="D1" s="956"/>
      <c r="E1" s="956"/>
    </row>
    <row r="2" spans="1:5" ht="15.75">
      <c r="A2" s="246"/>
      <c r="B2" s="977" t="s">
        <v>997</v>
      </c>
      <c r="C2" s="956"/>
      <c r="D2" s="956"/>
      <c r="E2" s="956"/>
    </row>
    <row r="3" spans="1:5" ht="15.75">
      <c r="A3" s="973" t="s">
        <v>525</v>
      </c>
      <c r="B3" s="961"/>
      <c r="C3" s="961"/>
      <c r="D3" s="961"/>
      <c r="E3" s="961"/>
    </row>
    <row r="4" spans="1:5" ht="15.75">
      <c r="A4" s="973" t="s">
        <v>995</v>
      </c>
      <c r="B4" s="973"/>
      <c r="C4" s="974"/>
      <c r="D4" s="973"/>
      <c r="E4" s="973"/>
    </row>
    <row r="5" spans="1:5" ht="15" customHeight="1">
      <c r="A5" s="973" t="s">
        <v>999</v>
      </c>
      <c r="B5" s="973"/>
      <c r="C5" s="974"/>
      <c r="D5" s="973"/>
      <c r="E5" s="973"/>
    </row>
    <row r="6" spans="1:5" ht="15.75">
      <c r="A6" s="246"/>
      <c r="B6" s="246"/>
      <c r="C6" s="247"/>
      <c r="D6" s="256"/>
      <c r="E6" s="256"/>
    </row>
    <row r="7" spans="1:5" ht="15.75" customHeight="1">
      <c r="A7" s="959" t="s">
        <v>6</v>
      </c>
      <c r="B7" s="959"/>
      <c r="C7" s="959"/>
      <c r="D7" s="959"/>
      <c r="E7" s="959"/>
    </row>
    <row r="8" spans="1:5" ht="15.75" customHeight="1" thickBot="1">
      <c r="A8" s="960"/>
      <c r="B8" s="960"/>
      <c r="C8" s="257"/>
      <c r="D8" s="256"/>
      <c r="E8" s="257" t="str">
        <f>CONCATENATE('2.sz.mell.'!E8)</f>
        <v> Forintban!</v>
      </c>
    </row>
    <row r="9" spans="1:5" ht="15.75">
      <c r="A9" s="964" t="s">
        <v>53</v>
      </c>
      <c r="B9" s="966" t="s">
        <v>8</v>
      </c>
      <c r="C9" s="968" t="s">
        <v>1074</v>
      </c>
      <c r="D9" s="969"/>
      <c r="E9" s="970"/>
    </row>
    <row r="10" spans="1:5" ht="24.75" thickBot="1">
      <c r="A10" s="965"/>
      <c r="B10" s="967"/>
      <c r="C10" s="289" t="s">
        <v>262</v>
      </c>
      <c r="D10" s="290" t="s">
        <v>267</v>
      </c>
      <c r="E10" s="291" t="str">
        <f>CONCATENATE('2.sz.mell.'!E10)</f>
        <v>2022. XII. 31. teljesítés</v>
      </c>
    </row>
    <row r="11" spans="1:5" s="175" customFormat="1" ht="12" customHeight="1" thickBot="1">
      <c r="A11" s="170" t="s">
        <v>236</v>
      </c>
      <c r="B11" s="171" t="s">
        <v>237</v>
      </c>
      <c r="C11" s="171" t="s">
        <v>238</v>
      </c>
      <c r="D11" s="171" t="s">
        <v>240</v>
      </c>
      <c r="E11" s="292" t="s">
        <v>239</v>
      </c>
    </row>
    <row r="12" spans="1:5" s="176" customFormat="1" ht="12" customHeight="1" thickBot="1">
      <c r="A12" s="18">
        <f>'1.sz.mell.'!A10</f>
        <v>1</v>
      </c>
      <c r="B12" s="19" t="str">
        <f>'1.sz.mell.'!B10</f>
        <v>Működési célú támogatások államháztartáson belülről (10+…+11+…+14)</v>
      </c>
      <c r="C12" s="163">
        <v>2198070</v>
      </c>
      <c r="D12" s="163">
        <v>6829900</v>
      </c>
      <c r="E12" s="106">
        <v>6829900</v>
      </c>
    </row>
    <row r="13" spans="1:5" s="176" customFormat="1" ht="12" customHeight="1">
      <c r="A13" s="13" t="str">
        <f>'1.sz.mell.'!A11</f>
        <v>2</v>
      </c>
      <c r="B13" s="177" t="str">
        <f>'1.sz.mell.'!B11</f>
        <v>Helyi önkormányzatok működésének általános támogatása</v>
      </c>
      <c r="C13" s="165"/>
      <c r="D13" s="165">
        <v>0</v>
      </c>
      <c r="E13" s="108"/>
    </row>
    <row r="14" spans="1:5" s="176" customFormat="1" ht="12" customHeight="1">
      <c r="A14" s="12" t="str">
        <f>'1.sz.mell.'!A12</f>
        <v>3</v>
      </c>
      <c r="B14" s="178" t="str">
        <f>'1.sz.mell.'!B12</f>
        <v>Önkormányzatok egyes köznevelési feladatainak támogatása</v>
      </c>
      <c r="C14" s="164"/>
      <c r="D14" s="164">
        <v>0</v>
      </c>
      <c r="E14" s="107"/>
    </row>
    <row r="15" spans="1:5" s="176" customFormat="1" ht="12" customHeight="1">
      <c r="A15" s="12" t="str">
        <f>'1.sz.mell.'!A13</f>
        <v>4</v>
      </c>
      <c r="B15" s="178" t="str">
        <f>'1.sz.mell.'!B13</f>
        <v>Önkormányzatok szociális és gyermekjóléti feladatainak támogatása</v>
      </c>
      <c r="C15" s="164"/>
      <c r="D15" s="164">
        <v>0</v>
      </c>
      <c r="E15" s="107"/>
    </row>
    <row r="16" spans="1:5" s="176" customFormat="1" ht="12" customHeight="1">
      <c r="A16" s="12" t="str">
        <f>'1.sz.mell.'!A14</f>
        <v>5</v>
      </c>
      <c r="B16" s="178" t="str">
        <f>'1.sz.mell.'!B14</f>
        <v>Önkormányzatok gyermekétkeztetési feladatainak támogatása</v>
      </c>
      <c r="C16" s="164"/>
      <c r="D16" s="164">
        <v>0</v>
      </c>
      <c r="E16" s="107"/>
    </row>
    <row r="17" spans="1:5" s="176" customFormat="1" ht="12" customHeight="1">
      <c r="A17" s="12" t="str">
        <f>'1.sz.mell.'!A15</f>
        <v>6</v>
      </c>
      <c r="B17" s="120" t="str">
        <f>'1.sz.mell.'!B15</f>
        <v>Önkormányzatok kulturális feladatainak támogatása</v>
      </c>
      <c r="C17" s="164"/>
      <c r="D17" s="164">
        <v>0</v>
      </c>
      <c r="E17" s="107"/>
    </row>
    <row r="18" spans="1:5" s="176" customFormat="1" ht="12" customHeight="1">
      <c r="A18" s="14" t="str">
        <f>'1.sz.mell.'!A16</f>
        <v>7</v>
      </c>
      <c r="B18" s="121" t="str">
        <f>'1.sz.mell.'!B16</f>
        <v>Működési célú kvi támogatások és kiegészítő támogatások </v>
      </c>
      <c r="C18" s="166"/>
      <c r="D18" s="166">
        <v>0</v>
      </c>
      <c r="E18" s="109"/>
    </row>
    <row r="19" spans="1:5" s="176" customFormat="1" ht="12" customHeight="1">
      <c r="A19" s="618" t="str">
        <f>'1.sz.mell.'!A17</f>
        <v>8</v>
      </c>
      <c r="B19" s="120" t="str">
        <f>'1.sz.mell.'!B17</f>
        <v>Elszámolásból származó bevételek</v>
      </c>
      <c r="C19" s="164"/>
      <c r="D19" s="164">
        <v>0</v>
      </c>
      <c r="E19" s="107"/>
    </row>
    <row r="20" spans="1:5" s="176" customFormat="1" ht="12" customHeight="1">
      <c r="A20" s="13" t="str">
        <f>'1.sz.mell.'!A18</f>
        <v>9</v>
      </c>
      <c r="B20" s="177" t="str">
        <f>'1.sz.mell.'!B18</f>
        <v>Elvonások és befizetések bevételei</v>
      </c>
      <c r="C20" s="165"/>
      <c r="D20" s="165">
        <v>0</v>
      </c>
      <c r="E20" s="108"/>
    </row>
    <row r="21" spans="1:5" s="176" customFormat="1" ht="12" customHeight="1">
      <c r="A21" s="13" t="str">
        <f>'1.sz.mell.'!A19</f>
        <v>10</v>
      </c>
      <c r="B21" s="616" t="str">
        <f>'1.sz.mell.'!B19</f>
        <v>Önkormányzat működési támogatásai (2+…+.9)</v>
      </c>
      <c r="C21" s="629">
        <v>0</v>
      </c>
      <c r="D21" s="629">
        <v>0</v>
      </c>
      <c r="E21" s="630">
        <v>0</v>
      </c>
    </row>
    <row r="22" spans="1:5" s="176" customFormat="1" ht="12" customHeight="1">
      <c r="A22" s="12" t="str">
        <f>'1.sz.mell.'!A20</f>
        <v>11</v>
      </c>
      <c r="B22" s="178" t="str">
        <f>'1.sz.mell.'!B20</f>
        <v>Működési célú garancia- és kezességvállalásból megtérülések </v>
      </c>
      <c r="C22" s="165"/>
      <c r="D22" s="165">
        <v>0</v>
      </c>
      <c r="E22" s="108"/>
    </row>
    <row r="23" spans="1:5" s="176" customFormat="1" ht="12" customHeight="1">
      <c r="A23" s="12" t="str">
        <f>'1.sz.mell.'!A21</f>
        <v>12</v>
      </c>
      <c r="B23" s="178" t="str">
        <f>'1.sz.mell.'!B21</f>
        <v>Működési célú visszatérítendő támogatások, kölcsönök visszatérülése </v>
      </c>
      <c r="C23" s="165"/>
      <c r="D23" s="165">
        <v>0</v>
      </c>
      <c r="E23" s="108"/>
    </row>
    <row r="24" spans="1:5" s="176" customFormat="1" ht="12" customHeight="1">
      <c r="A24" s="12" t="str">
        <f>'1.sz.mell.'!A22</f>
        <v>13</v>
      </c>
      <c r="B24" s="178" t="str">
        <f>'1.sz.mell.'!B22</f>
        <v>Működési célú visszatérítendő támogatások, kölcsönök igénybevétele</v>
      </c>
      <c r="C24" s="165"/>
      <c r="D24" s="165">
        <v>0</v>
      </c>
      <c r="E24" s="108"/>
    </row>
    <row r="25" spans="1:5" s="176" customFormat="1" ht="12" customHeight="1">
      <c r="A25" s="12" t="str">
        <f>'1.sz.mell.'!A23</f>
        <v>14</v>
      </c>
      <c r="B25" s="178" t="str">
        <f>'1.sz.mell.'!B23</f>
        <v>Egyéb működési célú támogatások bevételei </v>
      </c>
      <c r="C25" s="165">
        <v>2198070</v>
      </c>
      <c r="D25" s="165">
        <v>6829900</v>
      </c>
      <c r="E25" s="108">
        <v>6829900</v>
      </c>
    </row>
    <row r="26" spans="1:5" s="176" customFormat="1" ht="12" customHeight="1" thickBot="1">
      <c r="A26" s="14" t="str">
        <f>'1.sz.mell.'!A24</f>
        <v>15</v>
      </c>
      <c r="B26" s="121" t="str">
        <f>'1.sz.mell.'!B24</f>
        <v>14-ből EU-s támogatás</v>
      </c>
      <c r="C26" s="166">
        <v>2198070</v>
      </c>
      <c r="D26" s="166">
        <v>2952900</v>
      </c>
      <c r="E26" s="109">
        <v>2952900</v>
      </c>
    </row>
    <row r="27" spans="1:5" s="176" customFormat="1" ht="12" customHeight="1" thickBot="1">
      <c r="A27" s="18">
        <f>'1.sz.mell.'!A25</f>
        <v>16</v>
      </c>
      <c r="B27" s="19" t="str">
        <f>'1.sz.mell.'!B25</f>
        <v>Felhalmozási célú támogatások államháztartáson belülről (17+…+21)</v>
      </c>
      <c r="C27" s="163">
        <v>0</v>
      </c>
      <c r="D27" s="163">
        <v>47266016</v>
      </c>
      <c r="E27" s="106">
        <v>47266016</v>
      </c>
    </row>
    <row r="28" spans="1:5" s="176" customFormat="1" ht="12" customHeight="1">
      <c r="A28" s="13" t="str">
        <f>'1.sz.mell.'!A26</f>
        <v>17</v>
      </c>
      <c r="B28" s="177" t="str">
        <f>'1.sz.mell.'!B26</f>
        <v>Felhalmozási célú önkormányzati támogatások</v>
      </c>
      <c r="C28" s="165"/>
      <c r="D28" s="165">
        <v>0</v>
      </c>
      <c r="E28" s="108"/>
    </row>
    <row r="29" spans="1:5" s="176" customFormat="1" ht="12" customHeight="1">
      <c r="A29" s="12" t="str">
        <f>'1.sz.mell.'!A27</f>
        <v>18</v>
      </c>
      <c r="B29" s="178" t="str">
        <f>'1.sz.mell.'!B27</f>
        <v>Felhalmozási célú garancia- és kezességvállalásból megtérülések</v>
      </c>
      <c r="C29" s="164"/>
      <c r="D29" s="164">
        <v>0</v>
      </c>
      <c r="E29" s="107"/>
    </row>
    <row r="30" spans="1:5" s="176" customFormat="1" ht="12" customHeight="1">
      <c r="A30" s="12" t="str">
        <f>'1.sz.mell.'!A28</f>
        <v>19</v>
      </c>
      <c r="B30" s="178" t="str">
        <f>'1.sz.mell.'!B28</f>
        <v>Felhalmozási célú visszatérítendő támogatások, kölcsönök visszatérülése</v>
      </c>
      <c r="C30" s="164"/>
      <c r="D30" s="164">
        <v>0</v>
      </c>
      <c r="E30" s="107"/>
    </row>
    <row r="31" spans="1:5" s="176" customFormat="1" ht="12" customHeight="1">
      <c r="A31" s="12" t="str">
        <f>'1.sz.mell.'!A29</f>
        <v>20</v>
      </c>
      <c r="B31" s="178" t="str">
        <f>'1.sz.mell.'!B29</f>
        <v>Felhalmozási célú visszatérítendő támogatások, kölcsönök igénybevétele</v>
      </c>
      <c r="C31" s="164"/>
      <c r="D31" s="164">
        <v>0</v>
      </c>
      <c r="E31" s="107"/>
    </row>
    <row r="32" spans="1:5" s="176" customFormat="1" ht="12" customHeight="1">
      <c r="A32" s="12" t="str">
        <f>'1.sz.mell.'!A30</f>
        <v>21</v>
      </c>
      <c r="B32" s="178" t="str">
        <f>'1.sz.mell.'!B30</f>
        <v>Egyéb felhalmozási célú támogatások bevételei</v>
      </c>
      <c r="C32" s="164"/>
      <c r="D32" s="164">
        <v>47266016</v>
      </c>
      <c r="E32" s="107">
        <v>47266016</v>
      </c>
    </row>
    <row r="33" spans="1:5" s="176" customFormat="1" ht="12" customHeight="1" thickBot="1">
      <c r="A33" s="14" t="str">
        <f>'1.sz.mell.'!A31</f>
        <v>22</v>
      </c>
      <c r="B33" s="179" t="str">
        <f>'1.sz.mell.'!B31</f>
        <v>   21-ből EU-s támogatás</v>
      </c>
      <c r="C33" s="166"/>
      <c r="D33" s="166">
        <v>47266016</v>
      </c>
      <c r="E33" s="109">
        <v>47266016</v>
      </c>
    </row>
    <row r="34" spans="1:5" s="176" customFormat="1" ht="12" customHeight="1" thickBot="1">
      <c r="A34" s="18">
        <f>'1.sz.mell.'!A32</f>
        <v>23</v>
      </c>
      <c r="B34" s="19" t="str">
        <f>'1.sz.mell.'!B32</f>
        <v>Közhatalmi bevételek (24+…+30)</v>
      </c>
      <c r="C34" s="169">
        <v>325600000</v>
      </c>
      <c r="D34" s="169">
        <v>344871154</v>
      </c>
      <c r="E34" s="197">
        <v>344304102</v>
      </c>
    </row>
    <row r="35" spans="1:5" s="176" customFormat="1" ht="12" customHeight="1">
      <c r="A35" s="13" t="str">
        <f>'1.sz.mell.'!A33</f>
        <v>24</v>
      </c>
      <c r="B35" s="177" t="str">
        <f>'1.sz.mell.'!B33</f>
        <v>Építményadó</v>
      </c>
      <c r="C35" s="165"/>
      <c r="D35" s="165">
        <v>0</v>
      </c>
      <c r="E35" s="108"/>
    </row>
    <row r="36" spans="1:5" s="176" customFormat="1" ht="12" customHeight="1">
      <c r="A36" s="12" t="str">
        <f>'1.sz.mell.'!A34</f>
        <v>25</v>
      </c>
      <c r="B36" s="177" t="str">
        <f>'1.sz.mell.'!B34</f>
        <v>Magánszemélyek kommunális adója</v>
      </c>
      <c r="C36" s="164">
        <v>32000000</v>
      </c>
      <c r="D36" s="164">
        <v>32000000</v>
      </c>
      <c r="E36" s="107">
        <v>31519438</v>
      </c>
    </row>
    <row r="37" spans="1:5" s="176" customFormat="1" ht="12" customHeight="1">
      <c r="A37" s="12" t="str">
        <f>'1.sz.mell.'!A35</f>
        <v>26</v>
      </c>
      <c r="B37" s="177" t="str">
        <f>'1.sz.mell.'!B35</f>
        <v>Iparűzési adó</v>
      </c>
      <c r="C37" s="164">
        <v>292000000</v>
      </c>
      <c r="D37" s="164">
        <v>310771154</v>
      </c>
      <c r="E37" s="107">
        <v>310616934</v>
      </c>
    </row>
    <row r="38" spans="1:5" s="176" customFormat="1" ht="12" customHeight="1">
      <c r="A38" s="12" t="str">
        <f>'1.sz.mell.'!A36</f>
        <v>27</v>
      </c>
      <c r="B38" s="177" t="str">
        <f>'1.sz.mell.'!B36</f>
        <v>Talajterhelési díj </v>
      </c>
      <c r="C38" s="164"/>
      <c r="D38" s="164">
        <v>100000</v>
      </c>
      <c r="E38" s="107">
        <v>638910</v>
      </c>
    </row>
    <row r="39" spans="1:5" s="176" customFormat="1" ht="12" customHeight="1">
      <c r="A39" s="12" t="str">
        <f>'1.sz.mell.'!A37</f>
        <v>28</v>
      </c>
      <c r="B39" s="177" t="str">
        <f>'1.sz.mell.'!B37</f>
        <v>Gépjárműadó</v>
      </c>
      <c r="C39" s="164"/>
      <c r="D39" s="164">
        <v>0</v>
      </c>
      <c r="E39" s="107"/>
    </row>
    <row r="40" spans="1:5" s="176" customFormat="1" ht="12" customHeight="1">
      <c r="A40" s="12" t="str">
        <f>'1.sz.mell.'!A38</f>
        <v>29</v>
      </c>
      <c r="B40" s="177" t="str">
        <f>'1.sz.mell.'!B38</f>
        <v>Telekadó</v>
      </c>
      <c r="C40" s="164"/>
      <c r="D40" s="164">
        <v>0</v>
      </c>
      <c r="E40" s="107"/>
    </row>
    <row r="41" spans="1:5" s="176" customFormat="1" ht="12" customHeight="1" thickBot="1">
      <c r="A41" s="14" t="str">
        <f>'1.sz.mell.'!A39</f>
        <v>30</v>
      </c>
      <c r="B41" s="177" t="str">
        <f>'1.sz.mell.'!B39</f>
        <v>Egyéb közhatalmi bevétel</v>
      </c>
      <c r="C41" s="166">
        <v>1600000</v>
      </c>
      <c r="D41" s="166">
        <v>2000000</v>
      </c>
      <c r="E41" s="109">
        <v>1528820</v>
      </c>
    </row>
    <row r="42" spans="1:5" s="176" customFormat="1" ht="12" customHeight="1" thickBot="1">
      <c r="A42" s="18">
        <f>'1.sz.mell.'!A40</f>
        <v>31</v>
      </c>
      <c r="B42" s="19" t="str">
        <f>'1.sz.mell.'!B40</f>
        <v>Működési bevételek (32+…+ 42)</v>
      </c>
      <c r="C42" s="163">
        <v>15375000</v>
      </c>
      <c r="D42" s="163">
        <v>27136423</v>
      </c>
      <c r="E42" s="106">
        <v>26669843</v>
      </c>
    </row>
    <row r="43" spans="1:5" s="176" customFormat="1" ht="12" customHeight="1">
      <c r="A43" s="13" t="str">
        <f>'1.sz.mell.'!A41</f>
        <v>32</v>
      </c>
      <c r="B43" s="177" t="str">
        <f>'1.sz.mell.'!B41</f>
        <v>Készletértékesítés ellenértéke</v>
      </c>
      <c r="C43" s="165"/>
      <c r="D43" s="165">
        <v>0</v>
      </c>
      <c r="E43" s="108"/>
    </row>
    <row r="44" spans="1:5" s="176" customFormat="1" ht="12" customHeight="1">
      <c r="A44" s="12" t="str">
        <f>'1.sz.mell.'!A42</f>
        <v>33</v>
      </c>
      <c r="B44" s="178" t="str">
        <f>'1.sz.mell.'!B42</f>
        <v>Szolgáltatások ellenértéke</v>
      </c>
      <c r="C44" s="164">
        <v>800000</v>
      </c>
      <c r="D44" s="164">
        <v>3426004</v>
      </c>
      <c r="E44" s="107">
        <v>2678444</v>
      </c>
    </row>
    <row r="45" spans="1:5" s="176" customFormat="1" ht="12" customHeight="1">
      <c r="A45" s="12" t="str">
        <f>'1.sz.mell.'!A43</f>
        <v>34</v>
      </c>
      <c r="B45" s="178" t="str">
        <f>'1.sz.mell.'!B43</f>
        <v>Közvetített szolgáltatások értéke</v>
      </c>
      <c r="C45" s="164">
        <v>1000000</v>
      </c>
      <c r="D45" s="164">
        <v>1500000</v>
      </c>
      <c r="E45" s="107">
        <v>1625900</v>
      </c>
    </row>
    <row r="46" spans="1:5" s="176" customFormat="1" ht="12" customHeight="1">
      <c r="A46" s="12" t="str">
        <f>'1.sz.mell.'!A44</f>
        <v>35</v>
      </c>
      <c r="B46" s="178" t="str">
        <f>'1.sz.mell.'!B44</f>
        <v>Tulajdonosi bevételek</v>
      </c>
      <c r="C46" s="164">
        <v>11989000</v>
      </c>
      <c r="D46" s="164">
        <v>12489000</v>
      </c>
      <c r="E46" s="107">
        <v>14077425</v>
      </c>
    </row>
    <row r="47" spans="1:5" s="176" customFormat="1" ht="12" customHeight="1">
      <c r="A47" s="12" t="str">
        <f>'1.sz.mell.'!A45</f>
        <v>36</v>
      </c>
      <c r="B47" s="178" t="str">
        <f>'1.sz.mell.'!B45</f>
        <v>Ellátási díjak</v>
      </c>
      <c r="C47" s="164"/>
      <c r="D47" s="164">
        <v>0</v>
      </c>
      <c r="E47" s="107"/>
    </row>
    <row r="48" spans="1:5" s="176" customFormat="1" ht="12" customHeight="1">
      <c r="A48" s="12" t="str">
        <f>'1.sz.mell.'!A46</f>
        <v>37</v>
      </c>
      <c r="B48" s="178" t="str">
        <f>'1.sz.mell.'!B46</f>
        <v>Kiszámlázott általános forgalmi adó </v>
      </c>
      <c r="C48" s="164">
        <v>486000</v>
      </c>
      <c r="D48" s="164">
        <v>1465021</v>
      </c>
      <c r="E48" s="107">
        <v>1311007</v>
      </c>
    </row>
    <row r="49" spans="1:5" s="176" customFormat="1" ht="12" customHeight="1">
      <c r="A49" s="12" t="str">
        <f>'1.sz.mell.'!A47</f>
        <v>38</v>
      </c>
      <c r="B49" s="178" t="str">
        <f>'1.sz.mell.'!B47</f>
        <v>Általános forgalmi adó visszatérítése</v>
      </c>
      <c r="C49" s="164">
        <v>1100000</v>
      </c>
      <c r="D49" s="164">
        <v>4806686</v>
      </c>
      <c r="E49" s="107">
        <v>3564289</v>
      </c>
    </row>
    <row r="50" spans="1:5" s="176" customFormat="1" ht="12" customHeight="1">
      <c r="A50" s="12" t="str">
        <f>'1.sz.mell.'!A48</f>
        <v>39</v>
      </c>
      <c r="B50" s="178" t="str">
        <f>'1.sz.mell.'!B48</f>
        <v>Kamatbevételek és más nyereségjellegű bevételek</v>
      </c>
      <c r="C50" s="164"/>
      <c r="D50" s="164">
        <v>0</v>
      </c>
      <c r="E50" s="107"/>
    </row>
    <row r="51" spans="1:5" s="176" customFormat="1" ht="12" customHeight="1">
      <c r="A51" s="12" t="str">
        <f>'1.sz.mell.'!A49</f>
        <v>40</v>
      </c>
      <c r="B51" s="178" t="str">
        <f>'1.sz.mell.'!B49</f>
        <v>Egyéb pénzügyi műveletek bevételei</v>
      </c>
      <c r="C51" s="167"/>
      <c r="D51" s="167">
        <v>0</v>
      </c>
      <c r="E51" s="110"/>
    </row>
    <row r="52" spans="1:5" s="176" customFormat="1" ht="12" customHeight="1">
      <c r="A52" s="14" t="str">
        <f>'1.sz.mell.'!A50</f>
        <v>41</v>
      </c>
      <c r="B52" s="179" t="str">
        <f>'1.sz.mell.'!B50</f>
        <v>Biztosító által fizetett kártérítés</v>
      </c>
      <c r="C52" s="168"/>
      <c r="D52" s="168">
        <v>3449712</v>
      </c>
      <c r="E52" s="111">
        <v>3412778</v>
      </c>
    </row>
    <row r="53" spans="1:5" s="176" customFormat="1" ht="12" customHeight="1" thickBot="1">
      <c r="A53" s="14" t="str">
        <f>'1.sz.mell.'!A51</f>
        <v>42</v>
      </c>
      <c r="B53" s="121" t="str">
        <f>'1.sz.mell.'!B51</f>
        <v>Egyéb működési bevételek</v>
      </c>
      <c r="C53" s="168"/>
      <c r="D53" s="168">
        <v>0</v>
      </c>
      <c r="E53" s="111"/>
    </row>
    <row r="54" spans="1:5" s="176" customFormat="1" ht="12" customHeight="1" thickBot="1">
      <c r="A54" s="18">
        <f>'1.sz.mell.'!A52</f>
        <v>43</v>
      </c>
      <c r="B54" s="19" t="str">
        <f>'1.sz.mell.'!B52</f>
        <v>Felhalmozási bevételek (44+…+48)</v>
      </c>
      <c r="C54" s="163">
        <v>10000000</v>
      </c>
      <c r="D54" s="163">
        <v>750000</v>
      </c>
      <c r="E54" s="106">
        <v>190000</v>
      </c>
    </row>
    <row r="55" spans="1:5" s="176" customFormat="1" ht="12" customHeight="1">
      <c r="A55" s="13" t="str">
        <f>'1.sz.mell.'!A53</f>
        <v>44</v>
      </c>
      <c r="B55" s="177" t="str">
        <f>'1.sz.mell.'!B53</f>
        <v>Immateriális javak értékesítése</v>
      </c>
      <c r="C55" s="209"/>
      <c r="D55" s="209">
        <v>0</v>
      </c>
      <c r="E55" s="118"/>
    </row>
    <row r="56" spans="1:5" s="176" customFormat="1" ht="12" customHeight="1">
      <c r="A56" s="12" t="str">
        <f>'1.sz.mell.'!A54</f>
        <v>45</v>
      </c>
      <c r="B56" s="178" t="str">
        <f>'1.sz.mell.'!B54</f>
        <v>Ingatlanok értékesítése</v>
      </c>
      <c r="C56" s="167">
        <v>10000000</v>
      </c>
      <c r="D56" s="167">
        <v>750000</v>
      </c>
      <c r="E56" s="110">
        <v>190000</v>
      </c>
    </row>
    <row r="57" spans="1:5" s="176" customFormat="1" ht="12" customHeight="1">
      <c r="A57" s="12" t="str">
        <f>'1.sz.mell.'!A55</f>
        <v>46</v>
      </c>
      <c r="B57" s="178" t="str">
        <f>'1.sz.mell.'!B55</f>
        <v>Egyéb tárgyi eszközök értékesítése</v>
      </c>
      <c r="C57" s="167"/>
      <c r="D57" s="167">
        <v>0</v>
      </c>
      <c r="E57" s="110"/>
    </row>
    <row r="58" spans="1:5" s="176" customFormat="1" ht="12" customHeight="1">
      <c r="A58" s="12" t="str">
        <f>'1.sz.mell.'!A56</f>
        <v>47</v>
      </c>
      <c r="B58" s="178" t="str">
        <f>'1.sz.mell.'!B56</f>
        <v>Részesedések értékesítése</v>
      </c>
      <c r="C58" s="167"/>
      <c r="D58" s="167">
        <v>0</v>
      </c>
      <c r="E58" s="110"/>
    </row>
    <row r="59" spans="1:5" s="176" customFormat="1" ht="12" customHeight="1" thickBot="1">
      <c r="A59" s="14" t="str">
        <f>'1.sz.mell.'!A57</f>
        <v>48</v>
      </c>
      <c r="B59" s="121" t="str">
        <f>'1.sz.mell.'!B57</f>
        <v>Részesedések megszűnéséhez kapcsolódó bevételek</v>
      </c>
      <c r="C59" s="168"/>
      <c r="D59" s="168">
        <v>0</v>
      </c>
      <c r="E59" s="111"/>
    </row>
    <row r="60" spans="1:5" s="176" customFormat="1" ht="12" customHeight="1" thickBot="1">
      <c r="A60" s="18">
        <f>'1.sz.mell.'!A58</f>
        <v>49</v>
      </c>
      <c r="B60" s="19" t="str">
        <f>'1.sz.mell.'!B58</f>
        <v>Működési célú átvett pénzeszközök (50+ … + 52)</v>
      </c>
      <c r="C60" s="163">
        <v>1323404</v>
      </c>
      <c r="D60" s="163">
        <v>6008304</v>
      </c>
      <c r="E60" s="106">
        <v>6007456</v>
      </c>
    </row>
    <row r="61" spans="1:5" s="176" customFormat="1" ht="12" customHeight="1">
      <c r="A61" s="13" t="str">
        <f>'1.sz.mell.'!A59</f>
        <v>50</v>
      </c>
      <c r="B61" s="177" t="str">
        <f>'1.sz.mell.'!B59</f>
        <v>Működési célú garancia- és kezességvállalásból megtérülések ÁH-n kívülről</v>
      </c>
      <c r="C61" s="165"/>
      <c r="D61" s="165">
        <v>0</v>
      </c>
      <c r="E61" s="108"/>
    </row>
    <row r="62" spans="1:5" s="176" customFormat="1" ht="12" customHeight="1">
      <c r="A62" s="12" t="str">
        <f>'1.sz.mell.'!A60</f>
        <v>51</v>
      </c>
      <c r="B62" s="178" t="str">
        <f>'1.sz.mell.'!B60</f>
        <v>Működési célú visszatérítendő támogatások, kölcsönök visszatér. ÁH-n kívülről</v>
      </c>
      <c r="C62" s="164">
        <v>1323404</v>
      </c>
      <c r="D62" s="164">
        <v>1323404</v>
      </c>
      <c r="E62" s="107">
        <v>1323404</v>
      </c>
    </row>
    <row r="63" spans="1:5" s="176" customFormat="1" ht="12" customHeight="1">
      <c r="A63" s="12" t="str">
        <f>'1.sz.mell.'!A61</f>
        <v>52</v>
      </c>
      <c r="B63" s="178" t="str">
        <f>'1.sz.mell.'!B61</f>
        <v>Egyéb működési célú átvett pénzeszköz</v>
      </c>
      <c r="C63" s="164"/>
      <c r="D63" s="164">
        <v>4684900</v>
      </c>
      <c r="E63" s="107">
        <v>4684052</v>
      </c>
    </row>
    <row r="64" spans="1:5" s="176" customFormat="1" ht="12" customHeight="1" thickBot="1">
      <c r="A64" s="14" t="str">
        <f>'1.sz.mell.'!A62</f>
        <v>53</v>
      </c>
      <c r="B64" s="121" t="str">
        <f>'1.sz.mell.'!B62</f>
        <v>  52-ből EU-s támogatás (közvetlen)</v>
      </c>
      <c r="C64" s="166"/>
      <c r="D64" s="166">
        <v>0</v>
      </c>
      <c r="E64" s="109"/>
    </row>
    <row r="65" spans="1:5" s="176" customFormat="1" ht="12" customHeight="1" thickBot="1">
      <c r="A65" s="18">
        <f>'1.sz.mell.'!A63</f>
        <v>54</v>
      </c>
      <c r="B65" s="119" t="str">
        <f>'1.sz.mell.'!B63</f>
        <v>Felhalmozási célú átvett pénzeszközök (55+…+57)</v>
      </c>
      <c r="C65" s="163">
        <v>0</v>
      </c>
      <c r="D65" s="163">
        <v>0</v>
      </c>
      <c r="E65" s="106">
        <v>0</v>
      </c>
    </row>
    <row r="66" spans="1:5" s="176" customFormat="1" ht="12" customHeight="1">
      <c r="A66" s="13" t="str">
        <f>'1.sz.mell.'!A64</f>
        <v>55</v>
      </c>
      <c r="B66" s="177" t="str">
        <f>'1.sz.mell.'!B64</f>
        <v>Felhalm. célú garancia- és kezességvállalásból megtérülések ÁH-n kívülről</v>
      </c>
      <c r="C66" s="167"/>
      <c r="D66" s="167">
        <v>0</v>
      </c>
      <c r="E66" s="110"/>
    </row>
    <row r="67" spans="1:5" s="176" customFormat="1" ht="12" customHeight="1">
      <c r="A67" s="12" t="str">
        <f>'1.sz.mell.'!A65</f>
        <v>56</v>
      </c>
      <c r="B67" s="178" t="str">
        <f>'1.sz.mell.'!B65</f>
        <v>Felhalm. célú visszatérítendő támogatások, kölcsönök visszatér. ÁH-n kívülről</v>
      </c>
      <c r="C67" s="167"/>
      <c r="D67" s="167">
        <v>0</v>
      </c>
      <c r="E67" s="110"/>
    </row>
    <row r="68" spans="1:5" s="176" customFormat="1" ht="12" customHeight="1">
      <c r="A68" s="12" t="str">
        <f>'1.sz.mell.'!A66</f>
        <v>57</v>
      </c>
      <c r="B68" s="178" t="str">
        <f>'1.sz.mell.'!B66</f>
        <v>Egyéb felhalmozási célú átvett pénzeszköz</v>
      </c>
      <c r="C68" s="167"/>
      <c r="D68" s="167">
        <v>0</v>
      </c>
      <c r="E68" s="110"/>
    </row>
    <row r="69" spans="1:5" s="176" customFormat="1" ht="12" customHeight="1" thickBot="1">
      <c r="A69" s="14" t="str">
        <f>'1.sz.mell.'!A67</f>
        <v>58</v>
      </c>
      <c r="B69" s="121" t="str">
        <f>'1.sz.mell.'!B67</f>
        <v>  57-ből EU-s támogatás (közvetlen)</v>
      </c>
      <c r="C69" s="167"/>
      <c r="D69" s="167">
        <v>0</v>
      </c>
      <c r="E69" s="110"/>
    </row>
    <row r="70" spans="1:5" s="176" customFormat="1" ht="12" customHeight="1" thickBot="1">
      <c r="A70" s="18">
        <f>'1.sz.mell.'!A68</f>
        <v>59</v>
      </c>
      <c r="B70" s="19" t="str">
        <f>'1.sz.mell.'!B68</f>
        <v>KÖLTSÉGVETÉSI BEVÉTELEK ÖSSZESEN: (1+16+23+31+43+49+54)</v>
      </c>
      <c r="C70" s="169">
        <v>354496474</v>
      </c>
      <c r="D70" s="169">
        <v>432861797</v>
      </c>
      <c r="E70" s="197">
        <v>431267317</v>
      </c>
    </row>
    <row r="71" spans="1:5" s="176" customFormat="1" ht="12" customHeight="1" thickBot="1">
      <c r="A71" s="941">
        <f>'1.sz.mell.'!A69</f>
        <v>60</v>
      </c>
      <c r="B71" s="119" t="str">
        <f>'1.sz.mell.'!B69</f>
        <v>Hitel-, kölcsönfelvétel államháztartáson kívülről  (61+…+63)</v>
      </c>
      <c r="C71" s="163">
        <v>0</v>
      </c>
      <c r="D71" s="163">
        <v>0</v>
      </c>
      <c r="E71" s="106">
        <v>0</v>
      </c>
    </row>
    <row r="72" spans="1:5" s="176" customFormat="1" ht="12" customHeight="1">
      <c r="A72" s="13" t="str">
        <f>'1.sz.mell.'!A70</f>
        <v>61</v>
      </c>
      <c r="B72" s="177" t="str">
        <f>'1.sz.mell.'!B70</f>
        <v>Hosszú lejáratú  hitelek, kölcsönök felvétele</v>
      </c>
      <c r="C72" s="167"/>
      <c r="D72" s="167">
        <v>0</v>
      </c>
      <c r="E72" s="110"/>
    </row>
    <row r="73" spans="1:5" s="176" customFormat="1" ht="12" customHeight="1">
      <c r="A73" s="12" t="str">
        <f>'1.sz.mell.'!A71</f>
        <v>62</v>
      </c>
      <c r="B73" s="178" t="str">
        <f>'1.sz.mell.'!B71</f>
        <v>Likviditási célú  hitelek, kölcsönök felvétele pénzügyi vállalkozástól</v>
      </c>
      <c r="C73" s="167"/>
      <c r="D73" s="167">
        <v>0</v>
      </c>
      <c r="E73" s="110"/>
    </row>
    <row r="74" spans="1:5" s="176" customFormat="1" ht="12" customHeight="1" thickBot="1">
      <c r="A74" s="14" t="str">
        <f>'1.sz.mell.'!A72</f>
        <v>63</v>
      </c>
      <c r="B74" s="212" t="str">
        <f>'1.sz.mell.'!B72</f>
        <v>Rövid lejáratú  hitelek, kölcsönök felvétele pénzügyi vállalkozástól</v>
      </c>
      <c r="C74" s="167"/>
      <c r="D74" s="167">
        <v>0</v>
      </c>
      <c r="E74" s="110"/>
    </row>
    <row r="75" spans="1:5" s="176" customFormat="1" ht="12" customHeight="1" thickBot="1">
      <c r="A75" s="941">
        <f>'1.sz.mell.'!A73</f>
        <v>64</v>
      </c>
      <c r="B75" s="119" t="str">
        <f>'1.sz.mell.'!B73</f>
        <v>Belföldi értékpapírok bevételei (65 +…+ 68)</v>
      </c>
      <c r="C75" s="163">
        <v>0</v>
      </c>
      <c r="D75" s="163">
        <v>0</v>
      </c>
      <c r="E75" s="106">
        <v>0</v>
      </c>
    </row>
    <row r="76" spans="1:5" s="176" customFormat="1" ht="12" customHeight="1">
      <c r="A76" s="13" t="str">
        <f>'1.sz.mell.'!A74</f>
        <v>65</v>
      </c>
      <c r="B76" s="233" t="str">
        <f>'1.sz.mell.'!B74</f>
        <v>Forgatási célú belföldi értékpapírok beváltása,  értékesítése</v>
      </c>
      <c r="C76" s="167"/>
      <c r="D76" s="167">
        <v>0</v>
      </c>
      <c r="E76" s="110"/>
    </row>
    <row r="77" spans="1:5" s="176" customFormat="1" ht="12" customHeight="1">
      <c r="A77" s="12" t="str">
        <f>'1.sz.mell.'!A75</f>
        <v>66</v>
      </c>
      <c r="B77" s="233" t="str">
        <f>'1.sz.mell.'!B75</f>
        <v>Éven belüli lejáratú belföldi értékpapírok kibocsátása</v>
      </c>
      <c r="C77" s="167"/>
      <c r="D77" s="167">
        <v>0</v>
      </c>
      <c r="E77" s="110"/>
    </row>
    <row r="78" spans="1:5" s="176" customFormat="1" ht="12" customHeight="1">
      <c r="A78" s="12" t="str">
        <f>'1.sz.mell.'!A76</f>
        <v>67</v>
      </c>
      <c r="B78" s="233" t="str">
        <f>'1.sz.mell.'!B76</f>
        <v>Befektetési célú belföldi értékpapírok beváltása,  értékesítése</v>
      </c>
      <c r="C78" s="167"/>
      <c r="D78" s="167">
        <v>0</v>
      </c>
      <c r="E78" s="110"/>
    </row>
    <row r="79" spans="1:5" s="176" customFormat="1" ht="12" customHeight="1" thickBot="1">
      <c r="A79" s="14" t="str">
        <f>'1.sz.mell.'!A77</f>
        <v>68</v>
      </c>
      <c r="B79" s="234" t="str">
        <f>'1.sz.mell.'!B77</f>
        <v>Éven túli lejáratú belföldi értékpapírok kibocsátása</v>
      </c>
      <c r="C79" s="167"/>
      <c r="D79" s="167">
        <v>0</v>
      </c>
      <c r="E79" s="110"/>
    </row>
    <row r="80" spans="1:5" s="176" customFormat="1" ht="12" customHeight="1" thickBot="1">
      <c r="A80" s="941">
        <f>'1.sz.mell.'!A78</f>
        <v>69</v>
      </c>
      <c r="B80" s="119" t="str">
        <f>'1.sz.mell.'!B78</f>
        <v>Maradvány igénybevétele (70 + 71)</v>
      </c>
      <c r="C80" s="163">
        <v>170465431</v>
      </c>
      <c r="D80" s="163">
        <v>252824715</v>
      </c>
      <c r="E80" s="106">
        <v>252824715</v>
      </c>
    </row>
    <row r="81" spans="1:5" s="176" customFormat="1" ht="12" customHeight="1">
      <c r="A81" s="13" t="str">
        <f>'1.sz.mell.'!A79</f>
        <v>70</v>
      </c>
      <c r="B81" s="177" t="str">
        <f>'1.sz.mell.'!B79</f>
        <v>Előző év költségvetési maradványának igénybevétele</v>
      </c>
      <c r="C81" s="167">
        <v>170465431</v>
      </c>
      <c r="D81" s="167">
        <v>252824715</v>
      </c>
      <c r="E81" s="110">
        <v>252824715</v>
      </c>
    </row>
    <row r="82" spans="1:5" s="176" customFormat="1" ht="12" customHeight="1" thickBot="1">
      <c r="A82" s="14" t="str">
        <f>'1.sz.mell.'!A80</f>
        <v>71</v>
      </c>
      <c r="B82" s="121" t="str">
        <f>'1.sz.mell.'!B80</f>
        <v>Előző év vállalkozási maradványának igénybevétele</v>
      </c>
      <c r="C82" s="167"/>
      <c r="D82" s="167">
        <v>0</v>
      </c>
      <c r="E82" s="110"/>
    </row>
    <row r="83" spans="1:5" s="176" customFormat="1" ht="12" customHeight="1" thickBot="1">
      <c r="A83" s="941">
        <f>'1.sz.mell.'!A81</f>
        <v>72</v>
      </c>
      <c r="B83" s="119" t="str">
        <f>'1.sz.mell.'!B81</f>
        <v>Belföldi finanszírozás bevételei (73 + … + 75)</v>
      </c>
      <c r="C83" s="163">
        <v>0</v>
      </c>
      <c r="D83" s="163">
        <v>0</v>
      </c>
      <c r="E83" s="106">
        <v>0</v>
      </c>
    </row>
    <row r="84" spans="1:5" s="176" customFormat="1" ht="12" customHeight="1">
      <c r="A84" s="13" t="str">
        <f>'1.sz.mell.'!A82</f>
        <v>73</v>
      </c>
      <c r="B84" s="177" t="str">
        <f>'1.sz.mell.'!B82</f>
        <v>Államháztartáson belüli megelőlegezések</v>
      </c>
      <c r="C84" s="167"/>
      <c r="D84" s="167">
        <v>0</v>
      </c>
      <c r="E84" s="110"/>
    </row>
    <row r="85" spans="1:5" s="176" customFormat="1" ht="12" customHeight="1">
      <c r="A85" s="12" t="str">
        <f>'1.sz.mell.'!A83</f>
        <v>74</v>
      </c>
      <c r="B85" s="178" t="str">
        <f>'1.sz.mell.'!B83</f>
        <v>Államháztartáson belüli megelőlegezések törlesztése</v>
      </c>
      <c r="C85" s="167"/>
      <c r="D85" s="167">
        <v>0</v>
      </c>
      <c r="E85" s="110"/>
    </row>
    <row r="86" spans="1:5" s="176" customFormat="1" ht="12" customHeight="1" thickBot="1">
      <c r="A86" s="14" t="str">
        <f>'1.sz.mell.'!A84</f>
        <v>75</v>
      </c>
      <c r="B86" s="121" t="str">
        <f>'1.sz.mell.'!B84</f>
        <v>Lekötött betétek megszüntetése</v>
      </c>
      <c r="C86" s="167"/>
      <c r="D86" s="167">
        <v>0</v>
      </c>
      <c r="E86" s="110"/>
    </row>
    <row r="87" spans="1:5" s="176" customFormat="1" ht="12" customHeight="1" thickBot="1">
      <c r="A87" s="941" t="str">
        <f>'1.sz.mell.'!A85</f>
        <v>76</v>
      </c>
      <c r="B87" s="119" t="str">
        <f>'1.sz.mell.'!B85</f>
        <v>Külföldi finanszírozás bevételei (77+…+80)</v>
      </c>
      <c r="C87" s="163">
        <v>0</v>
      </c>
      <c r="D87" s="163">
        <v>0</v>
      </c>
      <c r="E87" s="106">
        <v>0</v>
      </c>
    </row>
    <row r="88" spans="1:5" s="176" customFormat="1" ht="12" customHeight="1">
      <c r="A88" s="942" t="str">
        <f>'1.sz.mell.'!A86</f>
        <v>77</v>
      </c>
      <c r="B88" s="177" t="str">
        <f>'1.sz.mell.'!B86</f>
        <v>Forgatási célú külföldi értékpapírok beváltása,  értékesítése</v>
      </c>
      <c r="C88" s="167"/>
      <c r="D88" s="167">
        <v>0</v>
      </c>
      <c r="E88" s="110"/>
    </row>
    <row r="89" spans="1:5" s="176" customFormat="1" ht="12" customHeight="1">
      <c r="A89" s="943" t="str">
        <f>'1.sz.mell.'!A87</f>
        <v>78</v>
      </c>
      <c r="B89" s="178" t="str">
        <f>'1.sz.mell.'!B87</f>
        <v>Befektetési célú külföldi értékpapírok beváltása,  értékesítése</v>
      </c>
      <c r="C89" s="167"/>
      <c r="D89" s="167">
        <v>0</v>
      </c>
      <c r="E89" s="110"/>
    </row>
    <row r="90" spans="1:5" s="176" customFormat="1" ht="12" customHeight="1">
      <c r="A90" s="943" t="str">
        <f>'1.sz.mell.'!A88</f>
        <v>79</v>
      </c>
      <c r="B90" s="178" t="str">
        <f>'1.sz.mell.'!B88</f>
        <v>Külföldi értékpapírok kibocsátása</v>
      </c>
      <c r="C90" s="167"/>
      <c r="D90" s="167">
        <v>0</v>
      </c>
      <c r="E90" s="110"/>
    </row>
    <row r="91" spans="1:5" s="176" customFormat="1" ht="12" customHeight="1" thickBot="1">
      <c r="A91" s="944" t="str">
        <f>'1.sz.mell.'!A89</f>
        <v>80</v>
      </c>
      <c r="B91" s="121" t="str">
        <f>'1.sz.mell.'!B89</f>
        <v>Külföldi hitelek, kölcsönök felvétele</v>
      </c>
      <c r="C91" s="167"/>
      <c r="D91" s="167">
        <v>0</v>
      </c>
      <c r="E91" s="110"/>
    </row>
    <row r="92" spans="1:5" s="176" customFormat="1" ht="12" customHeight="1" thickBot="1">
      <c r="A92" s="941" t="str">
        <f>'1.sz.mell.'!A90</f>
        <v>81</v>
      </c>
      <c r="B92" s="119" t="str">
        <f>'1.sz.mell.'!B90</f>
        <v>Váltóbevételek</v>
      </c>
      <c r="C92" s="210"/>
      <c r="D92" s="210">
        <v>0</v>
      </c>
      <c r="E92" s="211"/>
    </row>
    <row r="93" spans="1:5" s="176" customFormat="1" ht="13.5" customHeight="1" thickBot="1">
      <c r="A93" s="941" t="str">
        <f>'1.sz.mell.'!A91</f>
        <v>82</v>
      </c>
      <c r="B93" s="119" t="str">
        <f>'1.sz.mell.'!B91</f>
        <v>Adóssághoz nem kapcsolódó származékos ügyletek bevételei</v>
      </c>
      <c r="C93" s="210"/>
      <c r="D93" s="210">
        <v>0</v>
      </c>
      <c r="E93" s="211"/>
    </row>
    <row r="94" spans="1:5" s="176" customFormat="1" ht="15.75" customHeight="1" thickBot="1">
      <c r="A94" s="941" t="str">
        <f>'1.sz.mell.'!A92</f>
        <v>83</v>
      </c>
      <c r="B94" s="180" t="str">
        <f>'1.sz.mell.'!B92</f>
        <v>FINANSZÍROZÁSI BEVÉTELEK ÖSSZESEN: (60 + 64+69+72+76+81+82)</v>
      </c>
      <c r="C94" s="169">
        <v>170465431</v>
      </c>
      <c r="D94" s="169">
        <v>252824715</v>
      </c>
      <c r="E94" s="197">
        <v>252824715</v>
      </c>
    </row>
    <row r="95" spans="1:5" s="176" customFormat="1" ht="25.5" customHeight="1" thickBot="1">
      <c r="A95" s="122" t="str">
        <f>'1.sz.mell.'!A93</f>
        <v>84</v>
      </c>
      <c r="B95" s="181" t="str">
        <f>'1.sz.mell.'!B93</f>
        <v>KÖLTSÉGVETÉSI ÉS FINANSZÍROZÁSI BEVÉTELEK ÖSSZESEN: (59+83)</v>
      </c>
      <c r="C95" s="169">
        <v>524961905</v>
      </c>
      <c r="D95" s="169">
        <v>685686512</v>
      </c>
      <c r="E95" s="197">
        <v>684092032</v>
      </c>
    </row>
    <row r="96" spans="1:3" s="176" customFormat="1" ht="15" customHeight="1">
      <c r="A96" s="3"/>
      <c r="B96" s="4"/>
      <c r="C96" s="125"/>
    </row>
    <row r="97" spans="1:5" ht="16.5" customHeight="1">
      <c r="A97" s="971" t="s">
        <v>38</v>
      </c>
      <c r="B97" s="971"/>
      <c r="C97" s="971"/>
      <c r="D97" s="971"/>
      <c r="E97" s="971"/>
    </row>
    <row r="98" spans="1:5" s="182" customFormat="1" ht="16.5" customHeight="1" thickBot="1">
      <c r="A98" s="972"/>
      <c r="B98" s="972"/>
      <c r="C98" s="261"/>
      <c r="E98" s="261" t="str">
        <f>E8</f>
        <v> Forintban!</v>
      </c>
    </row>
    <row r="99" spans="1:5" ht="15.75">
      <c r="A99" s="964" t="s">
        <v>53</v>
      </c>
      <c r="B99" s="966" t="s">
        <v>264</v>
      </c>
      <c r="C99" s="968" t="s">
        <v>1016</v>
      </c>
      <c r="D99" s="969"/>
      <c r="E99" s="970"/>
    </row>
    <row r="100" spans="1:5" ht="24.75" thickBot="1">
      <c r="A100" s="965"/>
      <c r="B100" s="967"/>
      <c r="C100" s="289" t="s">
        <v>262</v>
      </c>
      <c r="D100" s="290" t="s">
        <v>267</v>
      </c>
      <c r="E100" s="291" t="str">
        <f>CONCATENATE(E10)</f>
        <v>2022. XII. 31. teljesítés</v>
      </c>
    </row>
    <row r="101" spans="1:5" s="175" customFormat="1" ht="12" customHeight="1" thickBot="1">
      <c r="A101" s="25" t="s">
        <v>236</v>
      </c>
      <c r="B101" s="26" t="s">
        <v>237</v>
      </c>
      <c r="C101" s="26" t="s">
        <v>238</v>
      </c>
      <c r="D101" s="26" t="s">
        <v>240</v>
      </c>
      <c r="E101" s="293" t="s">
        <v>239</v>
      </c>
    </row>
    <row r="102" spans="1:5" ht="12" customHeight="1" thickBot="1">
      <c r="A102" s="20">
        <f>'1.sz.mell.'!A100</f>
        <v>1</v>
      </c>
      <c r="B102" s="24" t="str">
        <f>'1.sz.mell.'!B100</f>
        <v>   Működési költségvetés kiadásai (2+…+6)</v>
      </c>
      <c r="C102" s="162">
        <v>161698294</v>
      </c>
      <c r="D102" s="162">
        <v>379566235</v>
      </c>
      <c r="E102" s="218">
        <v>227896955</v>
      </c>
    </row>
    <row r="103" spans="1:5" ht="12" customHeight="1">
      <c r="A103" s="15" t="str">
        <f>'1.sz.mell.'!A101</f>
        <v>2</v>
      </c>
      <c r="B103" s="8" t="str">
        <f>'1.sz.mell.'!B101</f>
        <v>Személyi  juttatások</v>
      </c>
      <c r="C103" s="225">
        <v>3710000</v>
      </c>
      <c r="D103" s="225">
        <v>5227000</v>
      </c>
      <c r="E103" s="219">
        <v>4280340</v>
      </c>
    </row>
    <row r="104" spans="1:5" ht="12" customHeight="1">
      <c r="A104" s="12" t="str">
        <f>'1.sz.mell.'!A102</f>
        <v>3</v>
      </c>
      <c r="B104" s="6" t="str">
        <f>'1.sz.mell.'!B102</f>
        <v>Munkaadókat terhelő járulékok és szociális hozzájárulási adó</v>
      </c>
      <c r="C104" s="164">
        <v>482300</v>
      </c>
      <c r="D104" s="164">
        <v>898018</v>
      </c>
      <c r="E104" s="107">
        <v>556400</v>
      </c>
    </row>
    <row r="105" spans="1:5" ht="12" customHeight="1">
      <c r="A105" s="12" t="str">
        <f>'1.sz.mell.'!A103</f>
        <v>4</v>
      </c>
      <c r="B105" s="6" t="str">
        <f>'1.sz.mell.'!B103</f>
        <v>Dologi  kiadások</v>
      </c>
      <c r="C105" s="166">
        <v>66079620</v>
      </c>
      <c r="D105" s="166">
        <v>87647103</v>
      </c>
      <c r="E105" s="109">
        <v>81509400</v>
      </c>
    </row>
    <row r="106" spans="1:5" ht="12" customHeight="1">
      <c r="A106" s="12" t="str">
        <f>'1.sz.mell.'!A104</f>
        <v>5</v>
      </c>
      <c r="B106" s="9" t="str">
        <f>'1.sz.mell.'!B104</f>
        <v>Ellátottak pénzbeli juttatásai</v>
      </c>
      <c r="C106" s="166">
        <v>7500000</v>
      </c>
      <c r="D106" s="166">
        <v>8030000</v>
      </c>
      <c r="E106" s="109">
        <v>7638676</v>
      </c>
    </row>
    <row r="107" spans="1:5" ht="12" customHeight="1">
      <c r="A107" s="12" t="str">
        <f>'1.sz.mell.'!A105</f>
        <v>6</v>
      </c>
      <c r="B107" s="17" t="str">
        <f>'1.sz.mell.'!B105</f>
        <v>Egyéb működési célú kiadások</v>
      </c>
      <c r="C107" s="166">
        <v>83926374</v>
      </c>
      <c r="D107" s="166">
        <v>277764114</v>
      </c>
      <c r="E107" s="109">
        <v>133912139</v>
      </c>
    </row>
    <row r="108" spans="1:5" ht="12" customHeight="1">
      <c r="A108" s="12" t="str">
        <f>'1.sz.mell.'!A106</f>
        <v>7</v>
      </c>
      <c r="B108" s="6" t="str">
        <f>'1.sz.mell.'!B106</f>
        <v>   - a 6-ból:       - Előző évi elszámolásból származó befizetések</v>
      </c>
      <c r="C108" s="166"/>
      <c r="D108" s="166">
        <v>0</v>
      </c>
      <c r="E108" s="109"/>
    </row>
    <row r="109" spans="1:5" ht="12" customHeight="1">
      <c r="A109" s="12" t="str">
        <f>'1.sz.mell.'!A107</f>
        <v>8</v>
      </c>
      <c r="B109" s="70" t="str">
        <f>'1.sz.mell.'!B107</f>
        <v>   - Törvényi előíráson alapuló befizetések</v>
      </c>
      <c r="C109" s="166"/>
      <c r="D109" s="166">
        <v>0</v>
      </c>
      <c r="E109" s="109"/>
    </row>
    <row r="110" spans="1:5" ht="12" customHeight="1">
      <c r="A110" s="12" t="str">
        <f>'1.sz.mell.'!A108</f>
        <v>9</v>
      </c>
      <c r="B110" s="70" t="str">
        <f>'1.sz.mell.'!B108</f>
        <v>   - Egyéb elvonások, befizetések</v>
      </c>
      <c r="C110" s="166"/>
      <c r="D110" s="166">
        <v>0</v>
      </c>
      <c r="E110" s="109"/>
    </row>
    <row r="111" spans="1:5" ht="12" customHeight="1">
      <c r="A111" s="12" t="str">
        <f>'1.sz.mell.'!A109</f>
        <v>10</v>
      </c>
      <c r="B111" s="68" t="str">
        <f>'1.sz.mell.'!B109</f>
        <v>   - Garancia- és kezességvállalásból kifizetés ÁH-n belülre</v>
      </c>
      <c r="C111" s="166"/>
      <c r="D111" s="166">
        <v>0</v>
      </c>
      <c r="E111" s="109"/>
    </row>
    <row r="112" spans="1:5" ht="12" customHeight="1">
      <c r="A112" s="12" t="str">
        <f>'1.sz.mell.'!A110</f>
        <v>11</v>
      </c>
      <c r="B112" s="69" t="str">
        <f>'1.sz.mell.'!B110</f>
        <v>   -Visszatérítendő támogatások, kölcsönök nyújtása ÁH-n belülre</v>
      </c>
      <c r="C112" s="166"/>
      <c r="D112" s="166">
        <v>0</v>
      </c>
      <c r="E112" s="109"/>
    </row>
    <row r="113" spans="1:5" ht="12" customHeight="1">
      <c r="A113" s="12" t="str">
        <f>'1.sz.mell.'!A111</f>
        <v>12</v>
      </c>
      <c r="B113" s="69" t="str">
        <f>'1.sz.mell.'!B111</f>
        <v>   - Visszatérítendő támogatások, kölcsönök törlesztése ÁH-n belülre</v>
      </c>
      <c r="C113" s="166"/>
      <c r="D113" s="166">
        <v>0</v>
      </c>
      <c r="E113" s="109"/>
    </row>
    <row r="114" spans="1:5" ht="12" customHeight="1">
      <c r="A114" s="12" t="str">
        <f>'1.sz.mell.'!A112</f>
        <v>13</v>
      </c>
      <c r="B114" s="68" t="str">
        <f>'1.sz.mell.'!B112</f>
        <v>   - Egyéb működési célú támogatások ÁH-n belülre</v>
      </c>
      <c r="C114" s="166">
        <v>2289274</v>
      </c>
      <c r="D114" s="166">
        <v>2589274</v>
      </c>
      <c r="E114" s="109">
        <v>2334274</v>
      </c>
    </row>
    <row r="115" spans="1:5" ht="12" customHeight="1">
      <c r="A115" s="12" t="str">
        <f>'1.sz.mell.'!A113</f>
        <v>14</v>
      </c>
      <c r="B115" s="68" t="str">
        <f>'1.sz.mell.'!B113</f>
        <v>   - Garancia és kezességvállalásból kifizetés ÁH-n kívülre</v>
      </c>
      <c r="C115" s="166"/>
      <c r="D115" s="166">
        <v>0</v>
      </c>
      <c r="E115" s="109"/>
    </row>
    <row r="116" spans="1:5" ht="12" customHeight="1">
      <c r="A116" s="12" t="str">
        <f>'1.sz.mell.'!A114</f>
        <v>15</v>
      </c>
      <c r="B116" s="69" t="str">
        <f>'1.sz.mell.'!B114</f>
        <v>   - Visszatérítendő támogatások, kölcsönök nyújtása ÁH-n kívülre</v>
      </c>
      <c r="C116" s="166"/>
      <c r="D116" s="166">
        <v>0</v>
      </c>
      <c r="E116" s="109"/>
    </row>
    <row r="117" spans="1:5" ht="12" customHeight="1">
      <c r="A117" s="11" t="str">
        <f>'1.sz.mell.'!A115</f>
        <v>16</v>
      </c>
      <c r="B117" s="70" t="str">
        <f>'1.sz.mell.'!B115</f>
        <v>   - Árkiegészítések, ártámogatások</v>
      </c>
      <c r="C117" s="166"/>
      <c r="D117" s="166">
        <v>0</v>
      </c>
      <c r="E117" s="109"/>
    </row>
    <row r="118" spans="1:5" ht="12" customHeight="1">
      <c r="A118" s="12" t="str">
        <f>'1.sz.mell.'!A116</f>
        <v>17</v>
      </c>
      <c r="B118" s="70" t="str">
        <f>'1.sz.mell.'!B116</f>
        <v>   - Kamattámogatások</v>
      </c>
      <c r="C118" s="166"/>
      <c r="D118" s="166">
        <v>0</v>
      </c>
      <c r="E118" s="109"/>
    </row>
    <row r="119" spans="1:5" ht="12" customHeight="1">
      <c r="A119" s="14" t="str">
        <f>'1.sz.mell.'!A117</f>
        <v>18</v>
      </c>
      <c r="B119" s="70" t="str">
        <f>'1.sz.mell.'!B117</f>
        <v>   - Egyéb működési célú támogatások államháztartáson kívülre</v>
      </c>
      <c r="C119" s="166">
        <v>58163000</v>
      </c>
      <c r="D119" s="166">
        <v>132478715</v>
      </c>
      <c r="E119" s="109">
        <v>131577865</v>
      </c>
    </row>
    <row r="120" spans="1:5" ht="12" customHeight="1">
      <c r="A120" s="12" t="str">
        <f>'1.sz.mell.'!A118</f>
        <v>19</v>
      </c>
      <c r="B120" s="9" t="str">
        <f>'1.sz.mell.'!B118</f>
        <v>   - Tartalékok</v>
      </c>
      <c r="C120" s="164">
        <v>23474100</v>
      </c>
      <c r="D120" s="164">
        <v>142696125</v>
      </c>
      <c r="E120" s="107"/>
    </row>
    <row r="121" spans="1:5" ht="12" customHeight="1">
      <c r="A121" s="12" t="str">
        <f>'1.sz.mell.'!A119</f>
        <v>20</v>
      </c>
      <c r="B121" s="6" t="str">
        <f>'1.sz.mell.'!B119</f>
        <v>         - a 19-ből:             - Általános tartalék</v>
      </c>
      <c r="C121" s="164"/>
      <c r="D121" s="164">
        <v>75896454</v>
      </c>
      <c r="E121" s="107"/>
    </row>
    <row r="122" spans="1:5" ht="12" customHeight="1" thickBot="1">
      <c r="A122" s="16" t="str">
        <f>'1.sz.mell.'!A120</f>
        <v>21</v>
      </c>
      <c r="B122" s="215" t="str">
        <f>'1.sz.mell.'!B120</f>
        <v>                                       - Céltartalék</v>
      </c>
      <c r="C122" s="226">
        <v>23474100</v>
      </c>
      <c r="D122" s="226">
        <v>66799671</v>
      </c>
      <c r="E122" s="220"/>
    </row>
    <row r="123" spans="1:5" ht="12" customHeight="1" thickBot="1">
      <c r="A123" s="213" t="str">
        <f>'1.sz.mell.'!A121</f>
        <v>22</v>
      </c>
      <c r="B123" s="214" t="str">
        <f>'1.sz.mell.'!B121</f>
        <v>   Felhalmozási költségvetés kiadásai (23+25+27)</v>
      </c>
      <c r="C123" s="227">
        <v>199301294</v>
      </c>
      <c r="D123" s="163">
        <v>236439023</v>
      </c>
      <c r="E123" s="221">
        <v>229948817</v>
      </c>
    </row>
    <row r="124" spans="1:5" ht="12" customHeight="1">
      <c r="A124" s="13">
        <f>'1.sz.mell.'!A122</f>
        <v>23</v>
      </c>
      <c r="B124" s="6" t="str">
        <f>'1.sz.mell.'!B122</f>
        <v>Beruházások</v>
      </c>
      <c r="C124" s="165">
        <v>126801294</v>
      </c>
      <c r="D124" s="263">
        <v>161258289</v>
      </c>
      <c r="E124" s="108">
        <v>154768083</v>
      </c>
    </row>
    <row r="125" spans="1:5" ht="12" customHeight="1">
      <c r="A125" s="13" t="str">
        <f>'1.sz.mell.'!A123</f>
        <v>24</v>
      </c>
      <c r="B125" s="10" t="str">
        <f>'1.sz.mell.'!B123</f>
        <v>23-ból EU-s forrásból megvalósuló beruházás</v>
      </c>
      <c r="C125" s="165">
        <v>98618294</v>
      </c>
      <c r="D125" s="263">
        <v>129434326</v>
      </c>
      <c r="E125" s="108">
        <v>129434326</v>
      </c>
    </row>
    <row r="126" spans="1:5" ht="12" customHeight="1">
      <c r="A126" s="13" t="str">
        <f>'1.sz.mell.'!A124</f>
        <v>25</v>
      </c>
      <c r="B126" s="10" t="str">
        <f>'1.sz.mell.'!B124</f>
        <v>Felújítások</v>
      </c>
      <c r="C126" s="164">
        <v>72500000</v>
      </c>
      <c r="D126" s="264">
        <v>75180734</v>
      </c>
      <c r="E126" s="107">
        <v>75180734</v>
      </c>
    </row>
    <row r="127" spans="1:5" ht="12" customHeight="1">
      <c r="A127" s="13" t="str">
        <f>'1.sz.mell.'!A125</f>
        <v>26</v>
      </c>
      <c r="B127" s="10" t="str">
        <f>'1.sz.mell.'!B125</f>
        <v>25-ből EU-s forrásból megvalósuló felújítás</v>
      </c>
      <c r="C127" s="164"/>
      <c r="D127" s="264">
        <v>0</v>
      </c>
      <c r="E127" s="107"/>
    </row>
    <row r="128" spans="1:5" ht="12" customHeight="1">
      <c r="A128" s="13" t="str">
        <f>'1.sz.mell.'!A126</f>
        <v>27</v>
      </c>
      <c r="B128" s="121" t="str">
        <f>'1.sz.mell.'!B126</f>
        <v>Egyéb felhalmozási célú kiadások</v>
      </c>
      <c r="C128" s="164"/>
      <c r="D128" s="264">
        <v>0</v>
      </c>
      <c r="E128" s="107"/>
    </row>
    <row r="129" spans="1:5" ht="12" customHeight="1">
      <c r="A129" s="13" t="str">
        <f>'1.sz.mell.'!A127</f>
        <v>28</v>
      </c>
      <c r="B129" s="120" t="str">
        <f>'1.sz.mell.'!B127</f>
        <v>27-ből           - Garancia- és kezességvállalásból kifizetés ÁH-n belülre</v>
      </c>
      <c r="C129" s="164"/>
      <c r="D129" s="264">
        <v>0</v>
      </c>
      <c r="E129" s="107"/>
    </row>
    <row r="130" spans="1:5" ht="12" customHeight="1">
      <c r="A130" s="13" t="str">
        <f>'1.sz.mell.'!A128</f>
        <v>29</v>
      </c>
      <c r="B130" s="173" t="str">
        <f>'1.sz.mell.'!B128</f>
        <v>   - Visszatérítendő támogatások, kölcsönök nyújtása ÁH-n belülre</v>
      </c>
      <c r="C130" s="164"/>
      <c r="D130" s="264">
        <v>0</v>
      </c>
      <c r="E130" s="107"/>
    </row>
    <row r="131" spans="1:5" ht="15.75">
      <c r="A131" s="13" t="str">
        <f>'1.sz.mell.'!A129</f>
        <v>30</v>
      </c>
      <c r="B131" s="69" t="str">
        <f>'1.sz.mell.'!B129</f>
        <v>   - Visszatérítendő támogatások, kölcsönök törlesztése ÁH-n belülre</v>
      </c>
      <c r="C131" s="164"/>
      <c r="D131" s="264">
        <v>0</v>
      </c>
      <c r="E131" s="107"/>
    </row>
    <row r="132" spans="1:5" ht="12" customHeight="1">
      <c r="A132" s="13" t="str">
        <f>'1.sz.mell.'!A130</f>
        <v>31</v>
      </c>
      <c r="B132" s="69" t="str">
        <f>'1.sz.mell.'!B130</f>
        <v>   - Egyéb felhalmozási célú támogatások ÁH-n belülre</v>
      </c>
      <c r="C132" s="164"/>
      <c r="D132" s="264">
        <v>0</v>
      </c>
      <c r="E132" s="107"/>
    </row>
    <row r="133" spans="1:5" ht="12" customHeight="1">
      <c r="A133" s="13" t="str">
        <f>'1.sz.mell.'!A131</f>
        <v>32</v>
      </c>
      <c r="B133" s="69" t="str">
        <f>'1.sz.mell.'!B131</f>
        <v>   - Garancia- és kezességvállalásból kifizetés ÁH-n kívülre</v>
      </c>
      <c r="C133" s="164"/>
      <c r="D133" s="264">
        <v>0</v>
      </c>
      <c r="E133" s="107"/>
    </row>
    <row r="134" spans="1:5" ht="12" customHeight="1">
      <c r="A134" s="13" t="str">
        <f>'1.sz.mell.'!A132</f>
        <v>33</v>
      </c>
      <c r="B134" s="69" t="str">
        <f>'1.sz.mell.'!B132</f>
        <v>   - Visszatérítendő támogatások, kölcsönök nyújtása ÁH-n kívülre</v>
      </c>
      <c r="C134" s="164"/>
      <c r="D134" s="264">
        <v>0</v>
      </c>
      <c r="E134" s="107"/>
    </row>
    <row r="135" spans="1:5" ht="12" customHeight="1">
      <c r="A135" s="13" t="str">
        <f>'1.sz.mell.'!A133</f>
        <v>34</v>
      </c>
      <c r="B135" s="69" t="str">
        <f>'1.sz.mell.'!B133</f>
        <v>   - Lakástámogatás</v>
      </c>
      <c r="C135" s="164"/>
      <c r="D135" s="264">
        <v>0</v>
      </c>
      <c r="E135" s="107"/>
    </row>
    <row r="136" spans="1:5" ht="16.5" thickBot="1">
      <c r="A136" s="11">
        <f>'1.sz.mell.'!A134</f>
        <v>35</v>
      </c>
      <c r="B136" s="69" t="str">
        <f>'1.sz.mell.'!B134</f>
        <v>   - Egyéb felhalmozási célú támogatások államháztartáson kívülre</v>
      </c>
      <c r="C136" s="166"/>
      <c r="D136" s="265">
        <v>0</v>
      </c>
      <c r="E136" s="109"/>
    </row>
    <row r="137" spans="1:5" ht="12" customHeight="1" thickBot="1">
      <c r="A137" s="18">
        <f>'1.sz.mell.'!A135</f>
        <v>36</v>
      </c>
      <c r="B137" s="61" t="str">
        <f>'1.sz.mell.'!B135</f>
        <v>KÖLTSÉGVETÉSI KIADÁSOK ÖSSZESEN (1+22)</v>
      </c>
      <c r="C137" s="163">
        <v>360999588</v>
      </c>
      <c r="D137" s="266">
        <v>616005258</v>
      </c>
      <c r="E137" s="106">
        <v>457845772</v>
      </c>
    </row>
    <row r="138" spans="1:5" ht="12" customHeight="1" thickBot="1">
      <c r="A138" s="18">
        <f>'1.sz.mell.'!A136</f>
        <v>37</v>
      </c>
      <c r="B138" s="61" t="str">
        <f>'1.sz.mell.'!B136</f>
        <v>Hitel-, kölcsöntörlesztés államháztartáson kívülre (38+ … + 40)</v>
      </c>
      <c r="C138" s="163">
        <v>0</v>
      </c>
      <c r="D138" s="266">
        <v>0</v>
      </c>
      <c r="E138" s="106">
        <v>0</v>
      </c>
    </row>
    <row r="139" spans="1:5" ht="12" customHeight="1">
      <c r="A139" s="13">
        <f>'1.sz.mell.'!A137</f>
        <v>38</v>
      </c>
      <c r="B139" s="10" t="str">
        <f>'1.sz.mell.'!B137</f>
        <v>Hosszú lejáratú hitelek, kölcsönök törlesztése pénzügyi vállalkozásnak</v>
      </c>
      <c r="C139" s="164"/>
      <c r="D139" s="264">
        <v>0</v>
      </c>
      <c r="E139" s="107"/>
    </row>
    <row r="140" spans="1:5" ht="12" customHeight="1">
      <c r="A140" s="13" t="str">
        <f>'1.sz.mell.'!A138</f>
        <v>39</v>
      </c>
      <c r="B140" s="10" t="str">
        <f>'1.sz.mell.'!B138</f>
        <v>Likviditási célú hitelek, kölcsönök törlesztése pénzügyi vállalkozásnak</v>
      </c>
      <c r="C140" s="164"/>
      <c r="D140" s="264">
        <v>0</v>
      </c>
      <c r="E140" s="107"/>
    </row>
    <row r="141" spans="1:5" ht="12" customHeight="1" thickBot="1">
      <c r="A141" s="11" t="str">
        <f>'1.sz.mell.'!A139</f>
        <v>40</v>
      </c>
      <c r="B141" s="10" t="str">
        <f>'1.sz.mell.'!B139</f>
        <v>Rövid lejáratú hitelek, kölcsönök törlesztése pénzügyi vállalkozásnak</v>
      </c>
      <c r="C141" s="164"/>
      <c r="D141" s="264">
        <v>0</v>
      </c>
      <c r="E141" s="107"/>
    </row>
    <row r="142" spans="1:5" ht="12" customHeight="1" thickBot="1">
      <c r="A142" s="18">
        <f>'1.sz.mell.'!A140</f>
        <v>41</v>
      </c>
      <c r="B142" s="61" t="str">
        <f>'1.sz.mell.'!B140</f>
        <v>Belföldi értékpapírok kiadásai (42+ … + 47)</v>
      </c>
      <c r="C142" s="163">
        <v>0</v>
      </c>
      <c r="D142" s="266">
        <v>0</v>
      </c>
      <c r="E142" s="106">
        <v>0</v>
      </c>
    </row>
    <row r="143" spans="1:5" ht="12" customHeight="1">
      <c r="A143" s="13">
        <f>'1.sz.mell.'!A141</f>
        <v>42</v>
      </c>
      <c r="B143" s="7" t="str">
        <f>'1.sz.mell.'!B141</f>
        <v>Forgatási célú belföldi értékpapírok vásárlása</v>
      </c>
      <c r="C143" s="633"/>
      <c r="D143" s="633">
        <v>0</v>
      </c>
      <c r="E143" s="107"/>
    </row>
    <row r="144" spans="1:5" ht="12" customHeight="1">
      <c r="A144" s="13">
        <f>'1.sz.mell.'!A142</f>
        <v>43</v>
      </c>
      <c r="B144" s="7" t="str">
        <f>'1.sz.mell.'!B142</f>
        <v>Befektetési célú belföldi értékpapírok vásárlása</v>
      </c>
      <c r="C144" s="634"/>
      <c r="D144" s="634">
        <v>0</v>
      </c>
      <c r="E144" s="107"/>
    </row>
    <row r="145" spans="1:5" ht="12" customHeight="1">
      <c r="A145" s="13" t="str">
        <f>'1.sz.mell.'!A143</f>
        <v>44</v>
      </c>
      <c r="B145" s="7" t="str">
        <f>'1.sz.mell.'!B143</f>
        <v>Kincstárjegyek beváltása</v>
      </c>
      <c r="C145" s="634"/>
      <c r="D145" s="634">
        <v>0</v>
      </c>
      <c r="E145" s="107"/>
    </row>
    <row r="146" spans="1:5" ht="12" customHeight="1">
      <c r="A146" s="13" t="str">
        <f>'1.sz.mell.'!A144</f>
        <v>45</v>
      </c>
      <c r="B146" s="7" t="str">
        <f>'1.sz.mell.'!B144</f>
        <v>Éven belüli lejáratú belföldi értékpapírok beváltása</v>
      </c>
      <c r="C146" s="634"/>
      <c r="D146" s="634">
        <v>0</v>
      </c>
      <c r="E146" s="107"/>
    </row>
    <row r="147" spans="1:5" ht="12" customHeight="1">
      <c r="A147" s="13" t="str">
        <f>'1.sz.mell.'!A145</f>
        <v>46</v>
      </c>
      <c r="B147" s="7" t="str">
        <f>'1.sz.mell.'!B145</f>
        <v>Belföldi kötvények beváltása</v>
      </c>
      <c r="C147" s="634"/>
      <c r="D147" s="634">
        <v>0</v>
      </c>
      <c r="E147" s="107"/>
    </row>
    <row r="148" spans="1:5" ht="12" customHeight="1" thickBot="1">
      <c r="A148" s="16">
        <f>'1.sz.mell.'!A146</f>
        <v>47</v>
      </c>
      <c r="B148" s="294" t="str">
        <f>'1.sz.mell.'!B146</f>
        <v>Éven túli lejáratú belföldi értékpapírok beváltása</v>
      </c>
      <c r="C148" s="635"/>
      <c r="D148" s="635">
        <v>0</v>
      </c>
      <c r="E148" s="220"/>
    </row>
    <row r="149" spans="1:5" ht="12" customHeight="1" thickBot="1">
      <c r="A149" s="18">
        <f>'1.sz.mell.'!A147</f>
        <v>48</v>
      </c>
      <c r="B149" s="61" t="str">
        <f>'1.sz.mell.'!B147</f>
        <v>Belföldi finanszírozás kiadásai (49+ … + 52)</v>
      </c>
      <c r="C149" s="169">
        <v>1154021</v>
      </c>
      <c r="D149" s="267">
        <v>1154021</v>
      </c>
      <c r="E149" s="197">
        <v>1147442</v>
      </c>
    </row>
    <row r="150" spans="1:5" ht="12" customHeight="1">
      <c r="A150" s="13">
        <f>'1.sz.mell.'!A148</f>
        <v>49</v>
      </c>
      <c r="B150" s="7" t="str">
        <f>'1.sz.mell.'!B148</f>
        <v>Államháztartáson belüli megelőlegezések folyósítása</v>
      </c>
      <c r="C150" s="164"/>
      <c r="D150" s="264">
        <v>0</v>
      </c>
      <c r="E150" s="107"/>
    </row>
    <row r="151" spans="1:5" ht="12" customHeight="1">
      <c r="A151" s="13" t="str">
        <f>'1.sz.mell.'!A149</f>
        <v>50</v>
      </c>
      <c r="B151" s="7" t="str">
        <f>'1.sz.mell.'!B149</f>
        <v>Államháztartáson belüli megelőlegezések visszafizetése</v>
      </c>
      <c r="C151" s="164"/>
      <c r="D151" s="264">
        <v>0</v>
      </c>
      <c r="E151" s="107"/>
    </row>
    <row r="152" spans="1:5" ht="12" customHeight="1">
      <c r="A152" s="13" t="str">
        <f>'1.sz.mell.'!A150</f>
        <v>51</v>
      </c>
      <c r="B152" s="7" t="str">
        <f>'1.sz.mell.'!B150</f>
        <v>Pénzeszközök lekötött betétként elhelyezése</v>
      </c>
      <c r="C152" s="164"/>
      <c r="D152" s="264">
        <v>0</v>
      </c>
      <c r="E152" s="107"/>
    </row>
    <row r="153" spans="1:5" ht="12" customHeight="1" thickBot="1">
      <c r="A153" s="11">
        <f>'1.sz.mell.'!A151</f>
        <v>52</v>
      </c>
      <c r="B153" s="5" t="str">
        <f>'1.sz.mell.'!B151</f>
        <v>Pénzügyi lízing kiadásai</v>
      </c>
      <c r="C153" s="164">
        <v>1154021</v>
      </c>
      <c r="D153" s="264">
        <v>1154021</v>
      </c>
      <c r="E153" s="107">
        <v>1147442</v>
      </c>
    </row>
    <row r="154" spans="1:5" ht="12" customHeight="1" thickBot="1">
      <c r="A154" s="18">
        <f>'1.sz.mell.'!A152</f>
        <v>53</v>
      </c>
      <c r="B154" s="61" t="str">
        <f>'1.sz.mell.'!B152</f>
        <v>Külföldi finanszírozás kiadásai (54+ … + 58)</v>
      </c>
      <c r="C154" s="228">
        <v>0</v>
      </c>
      <c r="D154" s="268">
        <v>0</v>
      </c>
      <c r="E154" s="222">
        <v>0</v>
      </c>
    </row>
    <row r="155" spans="1:5" ht="12" customHeight="1">
      <c r="A155" s="13">
        <f>'1.sz.mell.'!A153</f>
        <v>54</v>
      </c>
      <c r="B155" s="7" t="str">
        <f>'1.sz.mell.'!B153</f>
        <v>Forgatási célú külföldi értékpapírok vásárlása</v>
      </c>
      <c r="C155" s="164"/>
      <c r="D155" s="264">
        <v>0</v>
      </c>
      <c r="E155" s="107"/>
    </row>
    <row r="156" spans="1:5" ht="12" customHeight="1">
      <c r="A156" s="13">
        <f>'1.sz.mell.'!A154</f>
        <v>55</v>
      </c>
      <c r="B156" s="7" t="str">
        <f>'1.sz.mell.'!B154</f>
        <v>Befektetési célú külföldi értékpapírok vásárlása</v>
      </c>
      <c r="C156" s="164"/>
      <c r="D156" s="264">
        <v>0</v>
      </c>
      <c r="E156" s="107"/>
    </row>
    <row r="157" spans="1:5" ht="12" customHeight="1">
      <c r="A157" s="13" t="str">
        <f>'1.sz.mell.'!A155</f>
        <v>56</v>
      </c>
      <c r="B157" s="7" t="str">
        <f>'1.sz.mell.'!B155</f>
        <v>Külföldi értékpapírok beváltása</v>
      </c>
      <c r="C157" s="164"/>
      <c r="D157" s="264">
        <v>0</v>
      </c>
      <c r="E157" s="107"/>
    </row>
    <row r="158" spans="1:5" ht="12" customHeight="1">
      <c r="A158" s="13" t="str">
        <f>'1.sz.mell.'!A156</f>
        <v>57</v>
      </c>
      <c r="B158" s="7" t="str">
        <f>'1.sz.mell.'!B156</f>
        <v>Hitelek, kölcsönök törlesztése külföldi kormányoknak nemz. szervezeteknek</v>
      </c>
      <c r="C158" s="164"/>
      <c r="D158" s="264">
        <v>0</v>
      </c>
      <c r="E158" s="107"/>
    </row>
    <row r="159" spans="1:5" ht="12" customHeight="1" thickBot="1">
      <c r="A159" s="13" t="str">
        <f>'1.sz.mell.'!A157</f>
        <v>58</v>
      </c>
      <c r="B159" s="7" t="str">
        <f>'1.sz.mell.'!B157</f>
        <v>Hitelek, kölcsönök törlesztése külföldi pénzintézeteknek</v>
      </c>
      <c r="C159" s="164"/>
      <c r="D159" s="264">
        <v>0</v>
      </c>
      <c r="E159" s="107"/>
    </row>
    <row r="160" spans="1:5" ht="12" customHeight="1" thickBot="1">
      <c r="A160" s="18">
        <f>'1.sz.mell.'!A158</f>
        <v>59</v>
      </c>
      <c r="B160" s="61" t="str">
        <f>'1.sz.mell.'!B158</f>
        <v>Adóssághoz nem kapcsolódó származékos ügyletek</v>
      </c>
      <c r="C160" s="229"/>
      <c r="D160" s="269">
        <v>0</v>
      </c>
      <c r="E160" s="223"/>
    </row>
    <row r="161" spans="1:5" ht="12" customHeight="1" thickBot="1">
      <c r="A161" s="18">
        <f>'1.sz.mell.'!A159</f>
        <v>60</v>
      </c>
      <c r="B161" s="61" t="str">
        <f>'1.sz.mell.'!B159</f>
        <v>Váltókiadások</v>
      </c>
      <c r="C161" s="229"/>
      <c r="D161" s="269">
        <v>0</v>
      </c>
      <c r="E161" s="223"/>
    </row>
    <row r="162" spans="1:9" ht="15" customHeight="1" thickBot="1">
      <c r="A162" s="18">
        <f>'1.sz.mell.'!A160</f>
        <v>61</v>
      </c>
      <c r="B162" s="61" t="str">
        <f>'1.sz.mell.'!B160</f>
        <v>FINANSZÍROZÁSI KIADÁSOK ÖSSZESEN: (37+41+48+53+59+60)</v>
      </c>
      <c r="C162" s="230">
        <v>1154021</v>
      </c>
      <c r="D162" s="270">
        <v>1154021</v>
      </c>
      <c r="E162" s="224">
        <v>1147442</v>
      </c>
      <c r="F162" s="183"/>
      <c r="G162" s="184"/>
      <c r="H162" s="184"/>
      <c r="I162" s="184"/>
    </row>
    <row r="163" spans="1:5" s="176" customFormat="1" ht="12.75" customHeight="1" thickBot="1">
      <c r="A163" s="122">
        <f>'1.sz.mell.'!A161</f>
        <v>62</v>
      </c>
      <c r="B163" s="153" t="str">
        <f>'1.sz.mell.'!B161</f>
        <v>KIADÁSOK ÖSSZESEN: (36.+61)</v>
      </c>
      <c r="C163" s="230">
        <v>362153609</v>
      </c>
      <c r="D163" s="270">
        <v>617159279</v>
      </c>
      <c r="E163" s="224">
        <v>458993214</v>
      </c>
    </row>
    <row r="164" spans="3:4" ht="15.75">
      <c r="C164" s="271">
        <f>C95-C163</f>
        <v>162808296</v>
      </c>
      <c r="D164" s="271">
        <f>D95-D163</f>
        <v>68527233</v>
      </c>
    </row>
    <row r="165" spans="1:5" ht="15.75">
      <c r="A165" s="962" t="s">
        <v>188</v>
      </c>
      <c r="B165" s="962"/>
      <c r="C165" s="962"/>
      <c r="D165" s="962"/>
      <c r="E165" s="962"/>
    </row>
    <row r="166" spans="1:5" ht="15" customHeight="1" thickBot="1">
      <c r="A166" s="963"/>
      <c r="B166" s="963"/>
      <c r="C166" s="127"/>
      <c r="E166" s="127" t="str">
        <f>E98</f>
        <v> Forintban!</v>
      </c>
    </row>
    <row r="167" spans="1:5" ht="25.5" customHeight="1" thickBot="1">
      <c r="A167" s="18">
        <f>'1.sz.mell.'!A165</f>
        <v>1</v>
      </c>
      <c r="B167" s="23" t="str">
        <f>'1.sz.mell.'!B165</f>
        <v>Költségvetési hiány, többlet ( költségvetési bevételek 59. sor - költségvetési kiadások 36. sor) (+/-)</v>
      </c>
      <c r="C167" s="272">
        <f>+C70-C137</f>
        <v>-6503114</v>
      </c>
      <c r="D167" s="163">
        <f>+D70-D137</f>
        <v>-183143461</v>
      </c>
      <c r="E167" s="106">
        <f>+E70-E137</f>
        <v>-26578455</v>
      </c>
    </row>
    <row r="168" spans="1:5" ht="32.25" customHeight="1" thickBot="1">
      <c r="A168" s="18">
        <f>'1.sz.mell.'!A166</f>
        <v>2</v>
      </c>
      <c r="B168" s="23" t="str">
        <f>'1.sz.mell.'!B166</f>
        <v>Finanszírozási bevételek, kiadások egyenlege (finanszírozási bevételek 83. sor - finanszírozási kiadások 61. sor)
 (+/-)</v>
      </c>
      <c r="C168" s="163">
        <f>+C94-C162</f>
        <v>169311410</v>
      </c>
      <c r="D168" s="163">
        <f>+D94-D162</f>
        <v>251670694</v>
      </c>
      <c r="E168" s="106">
        <f>+E94-E162</f>
        <v>251677273</v>
      </c>
    </row>
  </sheetData>
  <sheetProtection/>
  <mergeCells count="17">
    <mergeCell ref="A165:E165"/>
    <mergeCell ref="A166:B166"/>
    <mergeCell ref="A9:A10"/>
    <mergeCell ref="B9:B10"/>
    <mergeCell ref="C9:E9"/>
    <mergeCell ref="A97:E97"/>
    <mergeCell ref="A98:B98"/>
    <mergeCell ref="A99:A100"/>
    <mergeCell ref="B99:B100"/>
    <mergeCell ref="C99:E99"/>
    <mergeCell ref="B1:E1"/>
    <mergeCell ref="A3:E3"/>
    <mergeCell ref="A4:E4"/>
    <mergeCell ref="A5:E5"/>
    <mergeCell ref="A7:E7"/>
    <mergeCell ref="A8:B8"/>
    <mergeCell ref="B2:E2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70" max="4" man="1"/>
    <brk id="14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I168"/>
  <sheetViews>
    <sheetView zoomScaleSheetLayoutView="100" workbookViewId="0" topLeftCell="A2">
      <selection activeCell="I32" sqref="I32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4" customWidth="1"/>
    <col min="6" max="16384" width="9.375" style="174" customWidth="1"/>
  </cols>
  <sheetData>
    <row r="1" spans="1:5" ht="15.75" hidden="1">
      <c r="A1" s="246"/>
      <c r="B1" s="955" t="e">
        <f>CONCATENATE("1.4. melléklet ",#REF!," ",#REF!," ",#REF!," ",#REF!," ",#REF!," ",#REF!," ",#REF!," ",#REF!)</f>
        <v>#REF!</v>
      </c>
      <c r="C1" s="956"/>
      <c r="D1" s="956"/>
      <c r="E1" s="956"/>
    </row>
    <row r="2" spans="1:5" ht="15.75">
      <c r="A2" s="246"/>
      <c r="B2" s="977" t="s">
        <v>1000</v>
      </c>
      <c r="C2" s="956"/>
      <c r="D2" s="956"/>
      <c r="E2" s="956"/>
    </row>
    <row r="3" spans="1:5" ht="15.75">
      <c r="A3" s="973" t="s">
        <v>525</v>
      </c>
      <c r="B3" s="961"/>
      <c r="C3" s="961"/>
      <c r="D3" s="961"/>
      <c r="E3" s="961"/>
    </row>
    <row r="4" spans="1:5" ht="15.75">
      <c r="A4" s="957" t="s">
        <v>995</v>
      </c>
      <c r="B4" s="957"/>
      <c r="C4" s="958"/>
      <c r="D4" s="957"/>
      <c r="E4" s="957"/>
    </row>
    <row r="5" spans="1:5" ht="15" customHeight="1">
      <c r="A5" s="975" t="s">
        <v>1001</v>
      </c>
      <c r="B5" s="975"/>
      <c r="C5" s="975"/>
      <c r="D5" s="975"/>
      <c r="E5" s="975"/>
    </row>
    <row r="6" spans="1:5" ht="15.75">
      <c r="A6" s="246"/>
      <c r="B6" s="246"/>
      <c r="C6" s="247"/>
      <c r="D6" s="256"/>
      <c r="E6" s="256"/>
    </row>
    <row r="7" spans="1:5" ht="15.75" customHeight="1">
      <c r="A7" s="959" t="s">
        <v>6</v>
      </c>
      <c r="B7" s="959"/>
      <c r="C7" s="959"/>
      <c r="D7" s="959"/>
      <c r="E7" s="959"/>
    </row>
    <row r="8" spans="1:5" ht="15.75" customHeight="1" thickBot="1">
      <c r="A8" s="960"/>
      <c r="B8" s="960"/>
      <c r="C8" s="257"/>
      <c r="D8" s="256"/>
      <c r="E8" s="257" t="str">
        <f>CONCATENATE('3.sz.mell.'!E8)</f>
        <v> Forintban!</v>
      </c>
    </row>
    <row r="9" spans="1:5" ht="15.75">
      <c r="A9" s="964" t="s">
        <v>53</v>
      </c>
      <c r="B9" s="966" t="s">
        <v>8</v>
      </c>
      <c r="C9" s="968" t="s">
        <v>1074</v>
      </c>
      <c r="D9" s="969"/>
      <c r="E9" s="970"/>
    </row>
    <row r="10" spans="1:5" ht="24.75" thickBot="1">
      <c r="A10" s="965"/>
      <c r="B10" s="967"/>
      <c r="C10" s="289" t="s">
        <v>262</v>
      </c>
      <c r="D10" s="290" t="s">
        <v>267</v>
      </c>
      <c r="E10" s="291" t="str">
        <f>CONCATENATE('3.sz.mell.'!E10)</f>
        <v>2022. XII. 31. teljesítés</v>
      </c>
    </row>
    <row r="11" spans="1:5" s="175" customFormat="1" ht="12" customHeight="1" thickBot="1">
      <c r="A11" s="170" t="s">
        <v>236</v>
      </c>
      <c r="B11" s="171" t="s">
        <v>237</v>
      </c>
      <c r="C11" s="171" t="s">
        <v>238</v>
      </c>
      <c r="D11" s="171" t="s">
        <v>240</v>
      </c>
      <c r="E11" s="292" t="s">
        <v>239</v>
      </c>
    </row>
    <row r="12" spans="1:5" s="176" customFormat="1" ht="12" customHeight="1" thickBot="1">
      <c r="A12" s="18">
        <f>'1.sz.mell.'!A10</f>
        <v>1</v>
      </c>
      <c r="B12" s="19" t="str">
        <f>'1.sz.mell.'!B10</f>
        <v>Működési célú támogatások államháztartáson belülről (10+…+11+…+14)</v>
      </c>
      <c r="C12" s="163">
        <v>2952900</v>
      </c>
      <c r="D12" s="163">
        <v>11720522</v>
      </c>
      <c r="E12" s="106">
        <v>11720522</v>
      </c>
    </row>
    <row r="13" spans="1:5" s="176" customFormat="1" ht="12" customHeight="1">
      <c r="A13" s="13" t="str">
        <f>'1.sz.mell.'!A11</f>
        <v>2</v>
      </c>
      <c r="B13" s="177" t="str">
        <f>'1.sz.mell.'!B11</f>
        <v>Helyi önkormányzatok működésének általános támogatása</v>
      </c>
      <c r="C13" s="165"/>
      <c r="D13" s="165">
        <v>0</v>
      </c>
      <c r="E13" s="108"/>
    </row>
    <row r="14" spans="1:5" s="176" customFormat="1" ht="12" customHeight="1">
      <c r="A14" s="12" t="str">
        <f>'1.sz.mell.'!A12</f>
        <v>3</v>
      </c>
      <c r="B14" s="178" t="str">
        <f>'1.sz.mell.'!B12</f>
        <v>Önkormányzatok egyes köznevelési feladatainak támogatása</v>
      </c>
      <c r="C14" s="164"/>
      <c r="D14" s="164">
        <v>0</v>
      </c>
      <c r="E14" s="107"/>
    </row>
    <row r="15" spans="1:5" s="176" customFormat="1" ht="12" customHeight="1">
      <c r="A15" s="12" t="str">
        <f>'1.sz.mell.'!A13</f>
        <v>4</v>
      </c>
      <c r="B15" s="178" t="str">
        <f>'1.sz.mell.'!B13</f>
        <v>Önkormányzatok szociális és gyermekjóléti feladatainak támogatása</v>
      </c>
      <c r="C15" s="164"/>
      <c r="D15" s="164">
        <v>0</v>
      </c>
      <c r="E15" s="107"/>
    </row>
    <row r="16" spans="1:5" s="176" customFormat="1" ht="12" customHeight="1">
      <c r="A16" s="12" t="str">
        <f>'1.sz.mell.'!A14</f>
        <v>5</v>
      </c>
      <c r="B16" s="178" t="str">
        <f>'1.sz.mell.'!B14</f>
        <v>Önkormányzatok gyermekétkeztetési feladatainak támogatása</v>
      </c>
      <c r="C16" s="164"/>
      <c r="D16" s="164">
        <v>0</v>
      </c>
      <c r="E16" s="107"/>
    </row>
    <row r="17" spans="1:5" s="176" customFormat="1" ht="12" customHeight="1">
      <c r="A17" s="12" t="str">
        <f>'1.sz.mell.'!A15</f>
        <v>6</v>
      </c>
      <c r="B17" s="120" t="str">
        <f>'1.sz.mell.'!B15</f>
        <v>Önkormányzatok kulturális feladatainak támogatása</v>
      </c>
      <c r="C17" s="164"/>
      <c r="D17" s="164">
        <v>0</v>
      </c>
      <c r="E17" s="107"/>
    </row>
    <row r="18" spans="1:5" s="176" customFormat="1" ht="12" customHeight="1">
      <c r="A18" s="14" t="str">
        <f>'1.sz.mell.'!A16</f>
        <v>7</v>
      </c>
      <c r="B18" s="121" t="str">
        <f>'1.sz.mell.'!B16</f>
        <v>Működési célú kvi támogatások és kiegészítő támogatások </v>
      </c>
      <c r="C18" s="166"/>
      <c r="D18" s="166">
        <v>0</v>
      </c>
      <c r="E18" s="109"/>
    </row>
    <row r="19" spans="1:5" s="176" customFormat="1" ht="12" customHeight="1">
      <c r="A19" s="618" t="str">
        <f>'1.sz.mell.'!A17</f>
        <v>8</v>
      </c>
      <c r="B19" s="120" t="str">
        <f>'1.sz.mell.'!B17</f>
        <v>Elszámolásból származó bevételek</v>
      </c>
      <c r="C19" s="164"/>
      <c r="D19" s="164">
        <v>0</v>
      </c>
      <c r="E19" s="107"/>
    </row>
    <row r="20" spans="1:5" s="176" customFormat="1" ht="12" customHeight="1">
      <c r="A20" s="13" t="str">
        <f>'1.sz.mell.'!A18</f>
        <v>9</v>
      </c>
      <c r="B20" s="177" t="str">
        <f>'1.sz.mell.'!B18</f>
        <v>Elvonások és befizetések bevételei</v>
      </c>
      <c r="C20" s="165"/>
      <c r="D20" s="165">
        <v>0</v>
      </c>
      <c r="E20" s="108"/>
    </row>
    <row r="21" spans="1:5" s="176" customFormat="1" ht="12" customHeight="1">
      <c r="A21" s="13" t="str">
        <f>'1.sz.mell.'!A19</f>
        <v>10</v>
      </c>
      <c r="B21" s="616" t="str">
        <f>'1.sz.mell.'!B19</f>
        <v>Önkormányzat működési támogatásai (2+…+.9)</v>
      </c>
      <c r="C21" s="629">
        <v>0</v>
      </c>
      <c r="D21" s="629">
        <v>0</v>
      </c>
      <c r="E21" s="630">
        <v>0</v>
      </c>
    </row>
    <row r="22" spans="1:5" s="176" customFormat="1" ht="12" customHeight="1">
      <c r="A22" s="12" t="str">
        <f>'1.sz.mell.'!A20</f>
        <v>11</v>
      </c>
      <c r="B22" s="178" t="str">
        <f>'1.sz.mell.'!B20</f>
        <v>Működési célú garancia- és kezességvállalásból megtérülések </v>
      </c>
      <c r="C22" s="165"/>
      <c r="D22" s="165">
        <v>0</v>
      </c>
      <c r="E22" s="108"/>
    </row>
    <row r="23" spans="1:5" s="176" customFormat="1" ht="12" customHeight="1">
      <c r="A23" s="12" t="str">
        <f>'1.sz.mell.'!A21</f>
        <v>12</v>
      </c>
      <c r="B23" s="178" t="str">
        <f>'1.sz.mell.'!B21</f>
        <v>Működési célú visszatérítendő támogatások, kölcsönök visszatérülése </v>
      </c>
      <c r="C23" s="165"/>
      <c r="D23" s="165">
        <v>0</v>
      </c>
      <c r="E23" s="108"/>
    </row>
    <row r="24" spans="1:5" s="176" customFormat="1" ht="12" customHeight="1">
      <c r="A24" s="12" t="str">
        <f>'1.sz.mell.'!A22</f>
        <v>13</v>
      </c>
      <c r="B24" s="178" t="str">
        <f>'1.sz.mell.'!B22</f>
        <v>Működési célú visszatérítendő támogatások, kölcsönök igénybevétele</v>
      </c>
      <c r="C24" s="165"/>
      <c r="D24" s="165">
        <v>0</v>
      </c>
      <c r="E24" s="108"/>
    </row>
    <row r="25" spans="1:5" s="176" customFormat="1" ht="12" customHeight="1">
      <c r="A25" s="12" t="str">
        <f>'1.sz.mell.'!A23</f>
        <v>14</v>
      </c>
      <c r="B25" s="178" t="str">
        <f>'1.sz.mell.'!B23</f>
        <v>Egyéb működési célú támogatások bevételei </v>
      </c>
      <c r="C25" s="165">
        <v>2952900</v>
      </c>
      <c r="D25" s="165">
        <v>11720522</v>
      </c>
      <c r="E25" s="108">
        <v>11720522</v>
      </c>
    </row>
    <row r="26" spans="1:5" s="176" customFormat="1" ht="12" customHeight="1" thickBot="1">
      <c r="A26" s="14" t="str">
        <f>'1.sz.mell.'!A24</f>
        <v>15</v>
      </c>
      <c r="B26" s="121" t="str">
        <f>'1.sz.mell.'!B24</f>
        <v>14-ből EU-s támogatás</v>
      </c>
      <c r="C26" s="166">
        <v>2952900</v>
      </c>
      <c r="D26" s="166">
        <v>0</v>
      </c>
      <c r="E26" s="109"/>
    </row>
    <row r="27" spans="1:5" s="176" customFormat="1" ht="12" customHeight="1" thickBot="1">
      <c r="A27" s="18">
        <f>'1.sz.mell.'!A25</f>
        <v>16</v>
      </c>
      <c r="B27" s="19" t="str">
        <f>'1.sz.mell.'!B25</f>
        <v>Felhalmozási célú támogatások államháztartáson belülről (17+…+21)</v>
      </c>
      <c r="C27" s="163">
        <v>44011016</v>
      </c>
      <c r="D27" s="163">
        <v>0</v>
      </c>
      <c r="E27" s="106">
        <v>0</v>
      </c>
    </row>
    <row r="28" spans="1:5" s="176" customFormat="1" ht="12" customHeight="1">
      <c r="A28" s="13" t="str">
        <f>'1.sz.mell.'!A26</f>
        <v>17</v>
      </c>
      <c r="B28" s="177" t="str">
        <f>'1.sz.mell.'!B26</f>
        <v>Felhalmozási célú önkormányzati támogatások</v>
      </c>
      <c r="C28" s="165"/>
      <c r="D28" s="165">
        <v>0</v>
      </c>
      <c r="E28" s="108"/>
    </row>
    <row r="29" spans="1:5" s="176" customFormat="1" ht="12" customHeight="1">
      <c r="A29" s="12" t="str">
        <f>'1.sz.mell.'!A27</f>
        <v>18</v>
      </c>
      <c r="B29" s="178" t="str">
        <f>'1.sz.mell.'!B27</f>
        <v>Felhalmozási célú garancia- és kezességvállalásból megtérülések</v>
      </c>
      <c r="C29" s="164"/>
      <c r="D29" s="164">
        <v>0</v>
      </c>
      <c r="E29" s="107"/>
    </row>
    <row r="30" spans="1:5" s="176" customFormat="1" ht="12" customHeight="1">
      <c r="A30" s="12" t="str">
        <f>'1.sz.mell.'!A28</f>
        <v>19</v>
      </c>
      <c r="B30" s="178" t="str">
        <f>'1.sz.mell.'!B28</f>
        <v>Felhalmozási célú visszatérítendő támogatások, kölcsönök visszatérülése</v>
      </c>
      <c r="C30" s="164"/>
      <c r="D30" s="164">
        <v>0</v>
      </c>
      <c r="E30" s="107"/>
    </row>
    <row r="31" spans="1:5" s="176" customFormat="1" ht="12" customHeight="1">
      <c r="A31" s="12" t="str">
        <f>'1.sz.mell.'!A29</f>
        <v>20</v>
      </c>
      <c r="B31" s="178" t="str">
        <f>'1.sz.mell.'!B29</f>
        <v>Felhalmozási célú visszatérítendő támogatások, kölcsönök igénybevétele</v>
      </c>
      <c r="C31" s="164"/>
      <c r="D31" s="164">
        <v>0</v>
      </c>
      <c r="E31" s="107"/>
    </row>
    <row r="32" spans="1:5" s="176" customFormat="1" ht="12" customHeight="1">
      <c r="A32" s="12" t="str">
        <f>'1.sz.mell.'!A30</f>
        <v>21</v>
      </c>
      <c r="B32" s="178" t="str">
        <f>'1.sz.mell.'!B30</f>
        <v>Egyéb felhalmozási célú támogatások bevételei</v>
      </c>
      <c r="C32" s="164">
        <v>44011016</v>
      </c>
      <c r="D32" s="164">
        <v>0</v>
      </c>
      <c r="E32" s="107"/>
    </row>
    <row r="33" spans="1:5" s="176" customFormat="1" ht="12" customHeight="1" thickBot="1">
      <c r="A33" s="14" t="str">
        <f>'1.sz.mell.'!A31</f>
        <v>22</v>
      </c>
      <c r="B33" s="179" t="str">
        <f>'1.sz.mell.'!B31</f>
        <v>   21-ből EU-s támogatás</v>
      </c>
      <c r="C33" s="166">
        <v>44011016</v>
      </c>
      <c r="D33" s="166">
        <v>0</v>
      </c>
      <c r="E33" s="109"/>
    </row>
    <row r="34" spans="1:5" s="176" customFormat="1" ht="12" customHeight="1" thickBot="1">
      <c r="A34" s="18">
        <f>'1.sz.mell.'!A32</f>
        <v>23</v>
      </c>
      <c r="B34" s="19" t="str">
        <f>'1.sz.mell.'!B32</f>
        <v>Közhatalmi bevételek (24+…+30)</v>
      </c>
      <c r="C34" s="169">
        <v>0</v>
      </c>
      <c r="D34" s="169">
        <v>0</v>
      </c>
      <c r="E34" s="197">
        <v>0</v>
      </c>
    </row>
    <row r="35" spans="1:5" s="176" customFormat="1" ht="12" customHeight="1">
      <c r="A35" s="13" t="str">
        <f>'1.sz.mell.'!A33</f>
        <v>24</v>
      </c>
      <c r="B35" s="177" t="str">
        <f>'1.sz.mell.'!B33</f>
        <v>Építményadó</v>
      </c>
      <c r="C35" s="165"/>
      <c r="D35" s="165">
        <v>0</v>
      </c>
      <c r="E35" s="108"/>
    </row>
    <row r="36" spans="1:5" s="176" customFormat="1" ht="12" customHeight="1">
      <c r="A36" s="12" t="str">
        <f>'1.sz.mell.'!A34</f>
        <v>25</v>
      </c>
      <c r="B36" s="177" t="str">
        <f>'1.sz.mell.'!B34</f>
        <v>Magánszemélyek kommunális adója</v>
      </c>
      <c r="C36" s="164"/>
      <c r="D36" s="164">
        <v>0</v>
      </c>
      <c r="E36" s="107"/>
    </row>
    <row r="37" spans="1:5" s="176" customFormat="1" ht="12" customHeight="1">
      <c r="A37" s="12" t="str">
        <f>'1.sz.mell.'!A35</f>
        <v>26</v>
      </c>
      <c r="B37" s="177" t="str">
        <f>'1.sz.mell.'!B35</f>
        <v>Iparűzési adó</v>
      </c>
      <c r="C37" s="164"/>
      <c r="D37" s="164">
        <v>0</v>
      </c>
      <c r="E37" s="107"/>
    </row>
    <row r="38" spans="1:5" s="176" customFormat="1" ht="12" customHeight="1">
      <c r="A38" s="12" t="str">
        <f>'1.sz.mell.'!A36</f>
        <v>27</v>
      </c>
      <c r="B38" s="177" t="str">
        <f>'1.sz.mell.'!B36</f>
        <v>Talajterhelési díj </v>
      </c>
      <c r="C38" s="164"/>
      <c r="D38" s="164">
        <v>0</v>
      </c>
      <c r="E38" s="107"/>
    </row>
    <row r="39" spans="1:5" s="176" customFormat="1" ht="12" customHeight="1">
      <c r="A39" s="12" t="str">
        <f>'1.sz.mell.'!A37</f>
        <v>28</v>
      </c>
      <c r="B39" s="177" t="str">
        <f>'1.sz.mell.'!B37</f>
        <v>Gépjárműadó</v>
      </c>
      <c r="C39" s="164"/>
      <c r="D39" s="164">
        <v>0</v>
      </c>
      <c r="E39" s="107"/>
    </row>
    <row r="40" spans="1:5" s="176" customFormat="1" ht="12" customHeight="1">
      <c r="A40" s="12" t="str">
        <f>'1.sz.mell.'!A38</f>
        <v>29</v>
      </c>
      <c r="B40" s="177" t="str">
        <f>'1.sz.mell.'!B38</f>
        <v>Telekadó</v>
      </c>
      <c r="C40" s="164"/>
      <c r="D40" s="164">
        <v>0</v>
      </c>
      <c r="E40" s="107"/>
    </row>
    <row r="41" spans="1:5" s="176" customFormat="1" ht="12" customHeight="1" thickBot="1">
      <c r="A41" s="14" t="str">
        <f>'1.sz.mell.'!A39</f>
        <v>30</v>
      </c>
      <c r="B41" s="177" t="str">
        <f>'1.sz.mell.'!B39</f>
        <v>Egyéb közhatalmi bevétel</v>
      </c>
      <c r="C41" s="166"/>
      <c r="D41" s="166">
        <v>0</v>
      </c>
      <c r="E41" s="109"/>
    </row>
    <row r="42" spans="1:5" s="176" customFormat="1" ht="12" customHeight="1" thickBot="1">
      <c r="A42" s="18">
        <f>'1.sz.mell.'!A40</f>
        <v>31</v>
      </c>
      <c r="B42" s="19" t="str">
        <f>'1.sz.mell.'!B40</f>
        <v>Működési bevételek (32+…+ 42)</v>
      </c>
      <c r="C42" s="163">
        <v>0</v>
      </c>
      <c r="D42" s="163">
        <v>0</v>
      </c>
      <c r="E42" s="106">
        <v>0</v>
      </c>
    </row>
    <row r="43" spans="1:5" s="176" customFormat="1" ht="12" customHeight="1">
      <c r="A43" s="13" t="str">
        <f>'1.sz.mell.'!A41</f>
        <v>32</v>
      </c>
      <c r="B43" s="177" t="str">
        <f>'1.sz.mell.'!B41</f>
        <v>Készletértékesítés ellenértéke</v>
      </c>
      <c r="C43" s="165"/>
      <c r="D43" s="165">
        <v>0</v>
      </c>
      <c r="E43" s="108"/>
    </row>
    <row r="44" spans="1:5" s="176" customFormat="1" ht="12" customHeight="1">
      <c r="A44" s="12" t="str">
        <f>'1.sz.mell.'!A42</f>
        <v>33</v>
      </c>
      <c r="B44" s="178" t="str">
        <f>'1.sz.mell.'!B42</f>
        <v>Szolgáltatások ellenértéke</v>
      </c>
      <c r="C44" s="164"/>
      <c r="D44" s="164">
        <v>0</v>
      </c>
      <c r="E44" s="107"/>
    </row>
    <row r="45" spans="1:5" s="176" customFormat="1" ht="12" customHeight="1">
      <c r="A45" s="12" t="str">
        <f>'1.sz.mell.'!A43</f>
        <v>34</v>
      </c>
      <c r="B45" s="178" t="str">
        <f>'1.sz.mell.'!B43</f>
        <v>Közvetített szolgáltatások értéke</v>
      </c>
      <c r="C45" s="164"/>
      <c r="D45" s="164">
        <v>0</v>
      </c>
      <c r="E45" s="107"/>
    </row>
    <row r="46" spans="1:5" s="176" customFormat="1" ht="12" customHeight="1">
      <c r="A46" s="12" t="str">
        <f>'1.sz.mell.'!A44</f>
        <v>35</v>
      </c>
      <c r="B46" s="178" t="str">
        <f>'1.sz.mell.'!B44</f>
        <v>Tulajdonosi bevételek</v>
      </c>
      <c r="C46" s="164"/>
      <c r="D46" s="164">
        <v>0</v>
      </c>
      <c r="E46" s="107"/>
    </row>
    <row r="47" spans="1:5" s="176" customFormat="1" ht="12" customHeight="1">
      <c r="A47" s="12" t="str">
        <f>'1.sz.mell.'!A45</f>
        <v>36</v>
      </c>
      <c r="B47" s="178" t="str">
        <f>'1.sz.mell.'!B45</f>
        <v>Ellátási díjak</v>
      </c>
      <c r="C47" s="164"/>
      <c r="D47" s="164">
        <v>0</v>
      </c>
      <c r="E47" s="107"/>
    </row>
    <row r="48" spans="1:5" s="176" customFormat="1" ht="12" customHeight="1">
      <c r="A48" s="12" t="str">
        <f>'1.sz.mell.'!A46</f>
        <v>37</v>
      </c>
      <c r="B48" s="178" t="str">
        <f>'1.sz.mell.'!B46</f>
        <v>Kiszámlázott általános forgalmi adó </v>
      </c>
      <c r="C48" s="164"/>
      <c r="D48" s="164">
        <v>0</v>
      </c>
      <c r="E48" s="107"/>
    </row>
    <row r="49" spans="1:5" s="176" customFormat="1" ht="12" customHeight="1">
      <c r="A49" s="12" t="str">
        <f>'1.sz.mell.'!A47</f>
        <v>38</v>
      </c>
      <c r="B49" s="178" t="str">
        <f>'1.sz.mell.'!B47</f>
        <v>Általános forgalmi adó visszatérítése</v>
      </c>
      <c r="C49" s="164"/>
      <c r="D49" s="164">
        <v>0</v>
      </c>
      <c r="E49" s="107"/>
    </row>
    <row r="50" spans="1:5" s="176" customFormat="1" ht="12" customHeight="1">
      <c r="A50" s="12" t="str">
        <f>'1.sz.mell.'!A48</f>
        <v>39</v>
      </c>
      <c r="B50" s="178" t="str">
        <f>'1.sz.mell.'!B48</f>
        <v>Kamatbevételek és más nyereségjellegű bevételek</v>
      </c>
      <c r="C50" s="164"/>
      <c r="D50" s="164">
        <v>0</v>
      </c>
      <c r="E50" s="107"/>
    </row>
    <row r="51" spans="1:5" s="176" customFormat="1" ht="12" customHeight="1">
      <c r="A51" s="12" t="str">
        <f>'1.sz.mell.'!A49</f>
        <v>40</v>
      </c>
      <c r="B51" s="178" t="str">
        <f>'1.sz.mell.'!B49</f>
        <v>Egyéb pénzügyi műveletek bevételei</v>
      </c>
      <c r="C51" s="167"/>
      <c r="D51" s="167">
        <v>0</v>
      </c>
      <c r="E51" s="110"/>
    </row>
    <row r="52" spans="1:5" s="176" customFormat="1" ht="12" customHeight="1">
      <c r="A52" s="14" t="str">
        <f>'1.sz.mell.'!A50</f>
        <v>41</v>
      </c>
      <c r="B52" s="179" t="str">
        <f>'1.sz.mell.'!B50</f>
        <v>Biztosító által fizetett kártérítés</v>
      </c>
      <c r="C52" s="168"/>
      <c r="D52" s="168">
        <v>0</v>
      </c>
      <c r="E52" s="111"/>
    </row>
    <row r="53" spans="1:5" s="176" customFormat="1" ht="12" customHeight="1" thickBot="1">
      <c r="A53" s="14" t="str">
        <f>'1.sz.mell.'!A51</f>
        <v>42</v>
      </c>
      <c r="B53" s="121" t="str">
        <f>'1.sz.mell.'!B51</f>
        <v>Egyéb működési bevételek</v>
      </c>
      <c r="C53" s="168"/>
      <c r="D53" s="168">
        <v>0</v>
      </c>
      <c r="E53" s="111"/>
    </row>
    <row r="54" spans="1:5" s="176" customFormat="1" ht="12" customHeight="1" thickBot="1">
      <c r="A54" s="18">
        <f>'1.sz.mell.'!A52</f>
        <v>43</v>
      </c>
      <c r="B54" s="19" t="str">
        <f>'1.sz.mell.'!B52</f>
        <v>Felhalmozási bevételek (44+…+48)</v>
      </c>
      <c r="C54" s="163">
        <v>0</v>
      </c>
      <c r="D54" s="163">
        <v>0</v>
      </c>
      <c r="E54" s="106">
        <v>0</v>
      </c>
    </row>
    <row r="55" spans="1:5" s="176" customFormat="1" ht="12" customHeight="1">
      <c r="A55" s="13" t="str">
        <f>'1.sz.mell.'!A53</f>
        <v>44</v>
      </c>
      <c r="B55" s="177" t="str">
        <f>'1.sz.mell.'!B53</f>
        <v>Immateriális javak értékesítése</v>
      </c>
      <c r="C55" s="209"/>
      <c r="D55" s="209">
        <v>0</v>
      </c>
      <c r="E55" s="118"/>
    </row>
    <row r="56" spans="1:5" s="176" customFormat="1" ht="12" customHeight="1">
      <c r="A56" s="12" t="str">
        <f>'1.sz.mell.'!A54</f>
        <v>45</v>
      </c>
      <c r="B56" s="178" t="str">
        <f>'1.sz.mell.'!B54</f>
        <v>Ingatlanok értékesítése</v>
      </c>
      <c r="C56" s="167"/>
      <c r="D56" s="167">
        <v>0</v>
      </c>
      <c r="E56" s="110"/>
    </row>
    <row r="57" spans="1:5" s="176" customFormat="1" ht="12" customHeight="1">
      <c r="A57" s="12" t="str">
        <f>'1.sz.mell.'!A55</f>
        <v>46</v>
      </c>
      <c r="B57" s="178" t="str">
        <f>'1.sz.mell.'!B55</f>
        <v>Egyéb tárgyi eszközök értékesítése</v>
      </c>
      <c r="C57" s="167"/>
      <c r="D57" s="167">
        <v>0</v>
      </c>
      <c r="E57" s="110"/>
    </row>
    <row r="58" spans="1:5" s="176" customFormat="1" ht="12" customHeight="1">
      <c r="A58" s="12" t="str">
        <f>'1.sz.mell.'!A56</f>
        <v>47</v>
      </c>
      <c r="B58" s="178" t="str">
        <f>'1.sz.mell.'!B56</f>
        <v>Részesedések értékesítése</v>
      </c>
      <c r="C58" s="167"/>
      <c r="D58" s="167">
        <v>0</v>
      </c>
      <c r="E58" s="110"/>
    </row>
    <row r="59" spans="1:5" s="176" customFormat="1" ht="12" customHeight="1" thickBot="1">
      <c r="A59" s="14" t="str">
        <f>'1.sz.mell.'!A57</f>
        <v>48</v>
      </c>
      <c r="B59" s="121" t="str">
        <f>'1.sz.mell.'!B57</f>
        <v>Részesedések megszűnéséhez kapcsolódó bevételek</v>
      </c>
      <c r="C59" s="168"/>
      <c r="D59" s="168">
        <v>0</v>
      </c>
      <c r="E59" s="111"/>
    </row>
    <row r="60" spans="1:5" s="176" customFormat="1" ht="12" customHeight="1" thickBot="1">
      <c r="A60" s="18">
        <f>'1.sz.mell.'!A58</f>
        <v>49</v>
      </c>
      <c r="B60" s="19" t="str">
        <f>'1.sz.mell.'!B58</f>
        <v>Működési célú átvett pénzeszközök (50+ … + 52)</v>
      </c>
      <c r="C60" s="163">
        <v>0</v>
      </c>
      <c r="D60" s="163">
        <v>0</v>
      </c>
      <c r="E60" s="106">
        <v>0</v>
      </c>
    </row>
    <row r="61" spans="1:5" s="176" customFormat="1" ht="12" customHeight="1">
      <c r="A61" s="13" t="str">
        <f>'1.sz.mell.'!A59</f>
        <v>50</v>
      </c>
      <c r="B61" s="177" t="str">
        <f>'1.sz.mell.'!B59</f>
        <v>Működési célú garancia- és kezességvállalásból megtérülések ÁH-n kívülről</v>
      </c>
      <c r="C61" s="165"/>
      <c r="D61" s="165">
        <v>0</v>
      </c>
      <c r="E61" s="108"/>
    </row>
    <row r="62" spans="1:5" s="176" customFormat="1" ht="12" customHeight="1">
      <c r="A62" s="12" t="str">
        <f>'1.sz.mell.'!A60</f>
        <v>51</v>
      </c>
      <c r="B62" s="178" t="str">
        <f>'1.sz.mell.'!B60</f>
        <v>Működési célú visszatérítendő támogatások, kölcsönök visszatér. ÁH-n kívülről</v>
      </c>
      <c r="C62" s="164"/>
      <c r="D62" s="164">
        <v>0</v>
      </c>
      <c r="E62" s="107"/>
    </row>
    <row r="63" spans="1:5" s="176" customFormat="1" ht="12" customHeight="1">
      <c r="A63" s="12" t="str">
        <f>'1.sz.mell.'!A61</f>
        <v>52</v>
      </c>
      <c r="B63" s="178" t="str">
        <f>'1.sz.mell.'!B61</f>
        <v>Egyéb működési célú átvett pénzeszköz</v>
      </c>
      <c r="C63" s="164"/>
      <c r="D63" s="164">
        <v>0</v>
      </c>
      <c r="E63" s="107"/>
    </row>
    <row r="64" spans="1:5" s="176" customFormat="1" ht="12" customHeight="1" thickBot="1">
      <c r="A64" s="14" t="str">
        <f>'1.sz.mell.'!A62</f>
        <v>53</v>
      </c>
      <c r="B64" s="121" t="str">
        <f>'1.sz.mell.'!B62</f>
        <v>  52-ből EU-s támogatás (közvetlen)</v>
      </c>
      <c r="C64" s="166"/>
      <c r="D64" s="166">
        <v>0</v>
      </c>
      <c r="E64" s="109"/>
    </row>
    <row r="65" spans="1:5" s="176" customFormat="1" ht="12" customHeight="1" thickBot="1">
      <c r="A65" s="18">
        <f>'1.sz.mell.'!A63</f>
        <v>54</v>
      </c>
      <c r="B65" s="119" t="str">
        <f>'1.sz.mell.'!B63</f>
        <v>Felhalmozási célú átvett pénzeszközök (55+…+57)</v>
      </c>
      <c r="C65" s="163">
        <v>0</v>
      </c>
      <c r="D65" s="163">
        <v>0</v>
      </c>
      <c r="E65" s="106">
        <v>0</v>
      </c>
    </row>
    <row r="66" spans="1:5" s="176" customFormat="1" ht="12" customHeight="1">
      <c r="A66" s="13" t="str">
        <f>'1.sz.mell.'!A64</f>
        <v>55</v>
      </c>
      <c r="B66" s="177" t="str">
        <f>'1.sz.mell.'!B64</f>
        <v>Felhalm. célú garancia- és kezességvállalásból megtérülések ÁH-n kívülről</v>
      </c>
      <c r="C66" s="167"/>
      <c r="D66" s="167">
        <v>0</v>
      </c>
      <c r="E66" s="110"/>
    </row>
    <row r="67" spans="1:5" s="176" customFormat="1" ht="12" customHeight="1">
      <c r="A67" s="12" t="str">
        <f>'1.sz.mell.'!A65</f>
        <v>56</v>
      </c>
      <c r="B67" s="178" t="str">
        <f>'1.sz.mell.'!B65</f>
        <v>Felhalm. célú visszatérítendő támogatások, kölcsönök visszatér. ÁH-n kívülről</v>
      </c>
      <c r="C67" s="167"/>
      <c r="D67" s="167">
        <v>0</v>
      </c>
      <c r="E67" s="110"/>
    </row>
    <row r="68" spans="1:5" s="176" customFormat="1" ht="12" customHeight="1">
      <c r="A68" s="12" t="str">
        <f>'1.sz.mell.'!A66</f>
        <v>57</v>
      </c>
      <c r="B68" s="178" t="str">
        <f>'1.sz.mell.'!B66</f>
        <v>Egyéb felhalmozási célú átvett pénzeszköz</v>
      </c>
      <c r="C68" s="167"/>
      <c r="D68" s="167">
        <v>0</v>
      </c>
      <c r="E68" s="110"/>
    </row>
    <row r="69" spans="1:5" s="176" customFormat="1" ht="12" customHeight="1" thickBot="1">
      <c r="A69" s="14" t="str">
        <f>'1.sz.mell.'!A67</f>
        <v>58</v>
      </c>
      <c r="B69" s="121" t="str">
        <f>'1.sz.mell.'!B67</f>
        <v>  57-ből EU-s támogatás (közvetlen)</v>
      </c>
      <c r="C69" s="167"/>
      <c r="D69" s="167">
        <v>0</v>
      </c>
      <c r="E69" s="110"/>
    </row>
    <row r="70" spans="1:5" s="176" customFormat="1" ht="12" customHeight="1" thickBot="1">
      <c r="A70" s="18">
        <f>'1.sz.mell.'!A68</f>
        <v>59</v>
      </c>
      <c r="B70" s="19" t="str">
        <f>'1.sz.mell.'!B68</f>
        <v>KÖLTSÉGVETÉSI BEVÉTELEK ÖSSZESEN: (1+16+23+31+43+49+54)</v>
      </c>
      <c r="C70" s="169">
        <v>46963916</v>
      </c>
      <c r="D70" s="169">
        <v>11720522</v>
      </c>
      <c r="E70" s="197">
        <v>11720522</v>
      </c>
    </row>
    <row r="71" spans="1:5" s="176" customFormat="1" ht="12" customHeight="1" thickBot="1">
      <c r="A71" s="941">
        <f>'1.sz.mell.'!A69</f>
        <v>60</v>
      </c>
      <c r="B71" s="119" t="str">
        <f>'1.sz.mell.'!B69</f>
        <v>Hitel-, kölcsönfelvétel államháztartáson kívülről  (61+…+63)</v>
      </c>
      <c r="C71" s="163">
        <v>0</v>
      </c>
      <c r="D71" s="163">
        <v>0</v>
      </c>
      <c r="E71" s="106">
        <v>0</v>
      </c>
    </row>
    <row r="72" spans="1:5" s="176" customFormat="1" ht="12" customHeight="1">
      <c r="A72" s="13" t="str">
        <f>'1.sz.mell.'!A70</f>
        <v>61</v>
      </c>
      <c r="B72" s="177" t="str">
        <f>'1.sz.mell.'!B70</f>
        <v>Hosszú lejáratú  hitelek, kölcsönök felvétele</v>
      </c>
      <c r="C72" s="167"/>
      <c r="D72" s="167">
        <v>0</v>
      </c>
      <c r="E72" s="110"/>
    </row>
    <row r="73" spans="1:5" s="176" customFormat="1" ht="12" customHeight="1">
      <c r="A73" s="12" t="str">
        <f>'1.sz.mell.'!A71</f>
        <v>62</v>
      </c>
      <c r="B73" s="178" t="str">
        <f>'1.sz.mell.'!B71</f>
        <v>Likviditási célú  hitelek, kölcsönök felvétele pénzügyi vállalkozástól</v>
      </c>
      <c r="C73" s="167"/>
      <c r="D73" s="167">
        <v>0</v>
      </c>
      <c r="E73" s="110"/>
    </row>
    <row r="74" spans="1:5" s="176" customFormat="1" ht="12" customHeight="1" thickBot="1">
      <c r="A74" s="14" t="str">
        <f>'1.sz.mell.'!A72</f>
        <v>63</v>
      </c>
      <c r="B74" s="212" t="str">
        <f>'1.sz.mell.'!B72</f>
        <v>Rövid lejáratú  hitelek, kölcsönök felvétele pénzügyi vállalkozástól</v>
      </c>
      <c r="C74" s="167"/>
      <c r="D74" s="167">
        <v>0</v>
      </c>
      <c r="E74" s="110"/>
    </row>
    <row r="75" spans="1:5" s="176" customFormat="1" ht="12" customHeight="1" thickBot="1">
      <c r="A75" s="941">
        <f>'1.sz.mell.'!A73</f>
        <v>64</v>
      </c>
      <c r="B75" s="119" t="str">
        <f>'1.sz.mell.'!B73</f>
        <v>Belföldi értékpapírok bevételei (65 +…+ 68)</v>
      </c>
      <c r="C75" s="163">
        <v>0</v>
      </c>
      <c r="D75" s="163">
        <v>0</v>
      </c>
      <c r="E75" s="106">
        <v>0</v>
      </c>
    </row>
    <row r="76" spans="1:5" s="176" customFormat="1" ht="12" customHeight="1">
      <c r="A76" s="13" t="str">
        <f>'1.sz.mell.'!A74</f>
        <v>65</v>
      </c>
      <c r="B76" s="233" t="str">
        <f>'1.sz.mell.'!B74</f>
        <v>Forgatási célú belföldi értékpapírok beváltása,  értékesítése</v>
      </c>
      <c r="C76" s="167"/>
      <c r="D76" s="167">
        <v>0</v>
      </c>
      <c r="E76" s="110"/>
    </row>
    <row r="77" spans="1:5" s="176" customFormat="1" ht="12" customHeight="1">
      <c r="A77" s="12" t="str">
        <f>'1.sz.mell.'!A75</f>
        <v>66</v>
      </c>
      <c r="B77" s="233" t="str">
        <f>'1.sz.mell.'!B75</f>
        <v>Éven belüli lejáratú belföldi értékpapírok kibocsátása</v>
      </c>
      <c r="C77" s="167"/>
      <c r="D77" s="167">
        <v>0</v>
      </c>
      <c r="E77" s="110"/>
    </row>
    <row r="78" spans="1:5" s="176" customFormat="1" ht="12" customHeight="1">
      <c r="A78" s="12" t="str">
        <f>'1.sz.mell.'!A76</f>
        <v>67</v>
      </c>
      <c r="B78" s="233" t="str">
        <f>'1.sz.mell.'!B76</f>
        <v>Befektetési célú belföldi értékpapírok beváltása,  értékesítése</v>
      </c>
      <c r="C78" s="167"/>
      <c r="D78" s="167">
        <v>0</v>
      </c>
      <c r="E78" s="110"/>
    </row>
    <row r="79" spans="1:5" s="176" customFormat="1" ht="12" customHeight="1" thickBot="1">
      <c r="A79" s="14" t="str">
        <f>'1.sz.mell.'!A77</f>
        <v>68</v>
      </c>
      <c r="B79" s="234" t="str">
        <f>'1.sz.mell.'!B77</f>
        <v>Éven túli lejáratú belföldi értékpapírok kibocsátása</v>
      </c>
      <c r="C79" s="167"/>
      <c r="D79" s="167">
        <v>0</v>
      </c>
      <c r="E79" s="110"/>
    </row>
    <row r="80" spans="1:5" s="176" customFormat="1" ht="12" customHeight="1" thickBot="1">
      <c r="A80" s="941">
        <f>'1.sz.mell.'!A78</f>
        <v>69</v>
      </c>
      <c r="B80" s="119" t="str">
        <f>'1.sz.mell.'!B78</f>
        <v>Maradvány igénybevétele (70 + 71)</v>
      </c>
      <c r="C80" s="163">
        <v>82359284</v>
      </c>
      <c r="D80" s="163">
        <v>0</v>
      </c>
      <c r="E80" s="106">
        <v>0</v>
      </c>
    </row>
    <row r="81" spans="1:5" s="176" customFormat="1" ht="12" customHeight="1">
      <c r="A81" s="13" t="str">
        <f>'1.sz.mell.'!A79</f>
        <v>70</v>
      </c>
      <c r="B81" s="177" t="str">
        <f>'1.sz.mell.'!B79</f>
        <v>Előző év költségvetési maradványának igénybevétele</v>
      </c>
      <c r="C81" s="167">
        <v>82359284</v>
      </c>
      <c r="D81" s="167">
        <v>0</v>
      </c>
      <c r="E81" s="110"/>
    </row>
    <row r="82" spans="1:5" s="176" customFormat="1" ht="12" customHeight="1" thickBot="1">
      <c r="A82" s="14" t="str">
        <f>'1.sz.mell.'!A80</f>
        <v>71</v>
      </c>
      <c r="B82" s="121" t="str">
        <f>'1.sz.mell.'!B80</f>
        <v>Előző év vállalkozási maradványának igénybevétele</v>
      </c>
      <c r="C82" s="167"/>
      <c r="D82" s="167">
        <v>0</v>
      </c>
      <c r="E82" s="110"/>
    </row>
    <row r="83" spans="1:5" s="176" customFormat="1" ht="12" customHeight="1" thickBot="1">
      <c r="A83" s="941">
        <f>'1.sz.mell.'!A81</f>
        <v>72</v>
      </c>
      <c r="B83" s="119" t="str">
        <f>'1.sz.mell.'!B81</f>
        <v>Belföldi finanszírozás bevételei (73 + … + 75)</v>
      </c>
      <c r="C83" s="163">
        <v>0</v>
      </c>
      <c r="D83" s="163">
        <v>0</v>
      </c>
      <c r="E83" s="106">
        <v>0</v>
      </c>
    </row>
    <row r="84" spans="1:5" s="176" customFormat="1" ht="12" customHeight="1">
      <c r="A84" s="13" t="str">
        <f>'1.sz.mell.'!A82</f>
        <v>73</v>
      </c>
      <c r="B84" s="177" t="str">
        <f>'1.sz.mell.'!B82</f>
        <v>Államháztartáson belüli megelőlegezések</v>
      </c>
      <c r="C84" s="167"/>
      <c r="D84" s="167">
        <v>0</v>
      </c>
      <c r="E84" s="110"/>
    </row>
    <row r="85" spans="1:5" s="176" customFormat="1" ht="12" customHeight="1">
      <c r="A85" s="12" t="str">
        <f>'1.sz.mell.'!A83</f>
        <v>74</v>
      </c>
      <c r="B85" s="178" t="str">
        <f>'1.sz.mell.'!B83</f>
        <v>Államháztartáson belüli megelőlegezések törlesztése</v>
      </c>
      <c r="C85" s="167"/>
      <c r="D85" s="167">
        <v>0</v>
      </c>
      <c r="E85" s="110"/>
    </row>
    <row r="86" spans="1:5" s="176" customFormat="1" ht="12" customHeight="1" thickBot="1">
      <c r="A86" s="14" t="str">
        <f>'1.sz.mell.'!A84</f>
        <v>75</v>
      </c>
      <c r="B86" s="121" t="str">
        <f>'1.sz.mell.'!B84</f>
        <v>Lekötött betétek megszüntetése</v>
      </c>
      <c r="C86" s="167"/>
      <c r="D86" s="167">
        <v>0</v>
      </c>
      <c r="E86" s="110"/>
    </row>
    <row r="87" spans="1:5" s="176" customFormat="1" ht="12" customHeight="1" thickBot="1">
      <c r="A87" s="941" t="str">
        <f>'1.sz.mell.'!A85</f>
        <v>76</v>
      </c>
      <c r="B87" s="119" t="str">
        <f>'1.sz.mell.'!B85</f>
        <v>Külföldi finanszírozás bevételei (77+…+80)</v>
      </c>
      <c r="C87" s="163">
        <v>0</v>
      </c>
      <c r="D87" s="163">
        <v>0</v>
      </c>
      <c r="E87" s="106">
        <v>0</v>
      </c>
    </row>
    <row r="88" spans="1:5" s="176" customFormat="1" ht="12" customHeight="1">
      <c r="A88" s="942" t="str">
        <f>'1.sz.mell.'!A86</f>
        <v>77</v>
      </c>
      <c r="B88" s="177" t="str">
        <f>'1.sz.mell.'!B86</f>
        <v>Forgatási célú külföldi értékpapírok beváltása,  értékesítése</v>
      </c>
      <c r="C88" s="167"/>
      <c r="D88" s="167">
        <v>0</v>
      </c>
      <c r="E88" s="110"/>
    </row>
    <row r="89" spans="1:5" s="176" customFormat="1" ht="12" customHeight="1">
      <c r="A89" s="943" t="str">
        <f>'1.sz.mell.'!A87</f>
        <v>78</v>
      </c>
      <c r="B89" s="178" t="str">
        <f>'1.sz.mell.'!B87</f>
        <v>Befektetési célú külföldi értékpapírok beváltása,  értékesítése</v>
      </c>
      <c r="C89" s="167"/>
      <c r="D89" s="167">
        <v>0</v>
      </c>
      <c r="E89" s="110"/>
    </row>
    <row r="90" spans="1:5" s="176" customFormat="1" ht="12" customHeight="1">
      <c r="A90" s="943" t="str">
        <f>'1.sz.mell.'!A88</f>
        <v>79</v>
      </c>
      <c r="B90" s="178" t="str">
        <f>'1.sz.mell.'!B88</f>
        <v>Külföldi értékpapírok kibocsátása</v>
      </c>
      <c r="C90" s="167"/>
      <c r="D90" s="167">
        <v>0</v>
      </c>
      <c r="E90" s="110"/>
    </row>
    <row r="91" spans="1:5" s="176" customFormat="1" ht="12" customHeight="1" thickBot="1">
      <c r="A91" s="944" t="str">
        <f>'1.sz.mell.'!A89</f>
        <v>80</v>
      </c>
      <c r="B91" s="121" t="str">
        <f>'1.sz.mell.'!B89</f>
        <v>Külföldi hitelek, kölcsönök felvétele</v>
      </c>
      <c r="C91" s="167"/>
      <c r="D91" s="167">
        <v>0</v>
      </c>
      <c r="E91" s="110"/>
    </row>
    <row r="92" spans="1:5" s="176" customFormat="1" ht="12" customHeight="1" thickBot="1">
      <c r="A92" s="941" t="str">
        <f>'1.sz.mell.'!A90</f>
        <v>81</v>
      </c>
      <c r="B92" s="119" t="str">
        <f>'1.sz.mell.'!B90</f>
        <v>Váltóbevételek</v>
      </c>
      <c r="C92" s="210"/>
      <c r="D92" s="210">
        <v>0</v>
      </c>
      <c r="E92" s="211"/>
    </row>
    <row r="93" spans="1:5" s="176" customFormat="1" ht="13.5" customHeight="1" thickBot="1">
      <c r="A93" s="941" t="str">
        <f>'1.sz.mell.'!A91</f>
        <v>82</v>
      </c>
      <c r="B93" s="119" t="str">
        <f>'1.sz.mell.'!B91</f>
        <v>Adóssághoz nem kapcsolódó származékos ügyletek bevételei</v>
      </c>
      <c r="C93" s="210"/>
      <c r="D93" s="210">
        <v>0</v>
      </c>
      <c r="E93" s="211"/>
    </row>
    <row r="94" spans="1:5" s="176" customFormat="1" ht="15.75" customHeight="1" thickBot="1">
      <c r="A94" s="941" t="str">
        <f>'1.sz.mell.'!A92</f>
        <v>83</v>
      </c>
      <c r="B94" s="180" t="str">
        <f>'1.sz.mell.'!B92</f>
        <v>FINANSZÍROZÁSI BEVÉTELEK ÖSSZESEN: (60 + 64+69+72+76+81+82)</v>
      </c>
      <c r="C94" s="169">
        <v>82359284</v>
      </c>
      <c r="D94" s="169">
        <v>0</v>
      </c>
      <c r="E94" s="197">
        <v>0</v>
      </c>
    </row>
    <row r="95" spans="1:5" s="176" customFormat="1" ht="25.5" customHeight="1" thickBot="1">
      <c r="A95" s="122" t="str">
        <f>'1.sz.mell.'!A93</f>
        <v>84</v>
      </c>
      <c r="B95" s="181" t="str">
        <f>'1.sz.mell.'!B93</f>
        <v>KÖLTSÉGVETÉSI ÉS FINANSZÍROZÁSI BEVÉTELEK ÖSSZESEN: (59+83)</v>
      </c>
      <c r="C95" s="169">
        <v>129323200</v>
      </c>
      <c r="D95" s="169">
        <v>11720522</v>
      </c>
      <c r="E95" s="197">
        <v>11720522</v>
      </c>
    </row>
    <row r="96" spans="1:3" s="176" customFormat="1" ht="15" customHeight="1">
      <c r="A96" s="3"/>
      <c r="B96" s="4"/>
      <c r="C96" s="125"/>
    </row>
    <row r="97" spans="1:5" ht="16.5" customHeight="1">
      <c r="A97" s="971" t="s">
        <v>38</v>
      </c>
      <c r="B97" s="971"/>
      <c r="C97" s="971"/>
      <c r="D97" s="971"/>
      <c r="E97" s="971"/>
    </row>
    <row r="98" spans="1:5" s="182" customFormat="1" ht="16.5" customHeight="1" thickBot="1">
      <c r="A98" s="972"/>
      <c r="B98" s="972"/>
      <c r="C98" s="261"/>
      <c r="E98" s="261" t="str">
        <f>E8</f>
        <v> Forintban!</v>
      </c>
    </row>
    <row r="99" spans="1:5" ht="15.75">
      <c r="A99" s="964" t="s">
        <v>53</v>
      </c>
      <c r="B99" s="966" t="s">
        <v>264</v>
      </c>
      <c r="C99" s="968" t="s">
        <v>1016</v>
      </c>
      <c r="D99" s="969"/>
      <c r="E99" s="970"/>
    </row>
    <row r="100" spans="1:5" ht="24.75" thickBot="1">
      <c r="A100" s="965"/>
      <c r="B100" s="967"/>
      <c r="C100" s="289" t="s">
        <v>262</v>
      </c>
      <c r="D100" s="290" t="s">
        <v>267</v>
      </c>
      <c r="E100" s="291" t="str">
        <f>CONCATENATE(E10)</f>
        <v>2022. XII. 31. teljesítés</v>
      </c>
    </row>
    <row r="101" spans="1:5" s="175" customFormat="1" ht="12" customHeight="1" thickBot="1">
      <c r="A101" s="25" t="s">
        <v>236</v>
      </c>
      <c r="B101" s="26" t="s">
        <v>237</v>
      </c>
      <c r="C101" s="26" t="s">
        <v>238</v>
      </c>
      <c r="D101" s="26" t="s">
        <v>240</v>
      </c>
      <c r="E101" s="293" t="s">
        <v>239</v>
      </c>
    </row>
    <row r="102" spans="1:5" ht="12" customHeight="1" thickBot="1">
      <c r="A102" s="20">
        <f>'1.sz.mell.'!A100</f>
        <v>1</v>
      </c>
      <c r="B102" s="24" t="str">
        <f>'1.sz.mell.'!B100</f>
        <v>   Működési költségvetés kiadásai (2+…+6)</v>
      </c>
      <c r="C102" s="162">
        <v>52805900</v>
      </c>
      <c r="D102" s="162">
        <v>11600522</v>
      </c>
      <c r="E102" s="218">
        <v>11600522</v>
      </c>
    </row>
    <row r="103" spans="1:5" ht="12" customHeight="1">
      <c r="A103" s="15" t="str">
        <f>'1.sz.mell.'!A101</f>
        <v>2</v>
      </c>
      <c r="B103" s="8" t="str">
        <f>'1.sz.mell.'!B101</f>
        <v>Személyi  juttatások</v>
      </c>
      <c r="C103" s="225"/>
      <c r="D103" s="225">
        <v>8557262</v>
      </c>
      <c r="E103" s="219">
        <v>8557262</v>
      </c>
    </row>
    <row r="104" spans="1:5" ht="12" customHeight="1">
      <c r="A104" s="12" t="str">
        <f>'1.sz.mell.'!A102</f>
        <v>3</v>
      </c>
      <c r="B104" s="6" t="str">
        <f>'1.sz.mell.'!B102</f>
        <v>Munkaadókat terhelő járulékok és szociális hozzájárulási adó</v>
      </c>
      <c r="C104" s="164"/>
      <c r="D104" s="164">
        <v>1161084</v>
      </c>
      <c r="E104" s="107">
        <v>1161084</v>
      </c>
    </row>
    <row r="105" spans="1:5" ht="12" customHeight="1">
      <c r="A105" s="12" t="str">
        <f>'1.sz.mell.'!A103</f>
        <v>4</v>
      </c>
      <c r="B105" s="6" t="str">
        <f>'1.sz.mell.'!B103</f>
        <v>Dologi  kiadások</v>
      </c>
      <c r="C105" s="166">
        <v>2982900</v>
      </c>
      <c r="D105" s="166">
        <v>1882176</v>
      </c>
      <c r="E105" s="109">
        <v>1882176</v>
      </c>
    </row>
    <row r="106" spans="1:5" ht="12" customHeight="1">
      <c r="A106" s="12" t="str">
        <f>'1.sz.mell.'!A104</f>
        <v>5</v>
      </c>
      <c r="B106" s="9" t="str">
        <f>'1.sz.mell.'!B104</f>
        <v>Ellátottak pénzbeli juttatásai</v>
      </c>
      <c r="C106" s="166"/>
      <c r="D106" s="166">
        <v>0</v>
      </c>
      <c r="E106" s="109"/>
    </row>
    <row r="107" spans="1:5" ht="12" customHeight="1">
      <c r="A107" s="12" t="str">
        <f>'1.sz.mell.'!A105</f>
        <v>6</v>
      </c>
      <c r="B107" s="17" t="str">
        <f>'1.sz.mell.'!B105</f>
        <v>Egyéb működési célú kiadások</v>
      </c>
      <c r="C107" s="166">
        <v>49823000</v>
      </c>
      <c r="D107" s="166">
        <v>0</v>
      </c>
      <c r="E107" s="109"/>
    </row>
    <row r="108" spans="1:5" ht="12" customHeight="1">
      <c r="A108" s="12" t="str">
        <f>'1.sz.mell.'!A106</f>
        <v>7</v>
      </c>
      <c r="B108" s="6" t="str">
        <f>'1.sz.mell.'!B106</f>
        <v>   - a 6-ból:       - Előző évi elszámolásból származó befizetések</v>
      </c>
      <c r="C108" s="166"/>
      <c r="D108" s="166">
        <v>0</v>
      </c>
      <c r="E108" s="109"/>
    </row>
    <row r="109" spans="1:5" ht="12" customHeight="1">
      <c r="A109" s="12" t="str">
        <f>'1.sz.mell.'!A107</f>
        <v>8</v>
      </c>
      <c r="B109" s="70" t="str">
        <f>'1.sz.mell.'!B107</f>
        <v>   - Törvényi előíráson alapuló befizetések</v>
      </c>
      <c r="C109" s="166"/>
      <c r="D109" s="166">
        <v>0</v>
      </c>
      <c r="E109" s="109"/>
    </row>
    <row r="110" spans="1:5" ht="12" customHeight="1">
      <c r="A110" s="12" t="str">
        <f>'1.sz.mell.'!A108</f>
        <v>9</v>
      </c>
      <c r="B110" s="70" t="str">
        <f>'1.sz.mell.'!B108</f>
        <v>   - Egyéb elvonások, befizetések</v>
      </c>
      <c r="C110" s="166"/>
      <c r="D110" s="166">
        <v>0</v>
      </c>
      <c r="E110" s="109"/>
    </row>
    <row r="111" spans="1:5" ht="12" customHeight="1">
      <c r="A111" s="12" t="str">
        <f>'1.sz.mell.'!A109</f>
        <v>10</v>
      </c>
      <c r="B111" s="68" t="str">
        <f>'1.sz.mell.'!B109</f>
        <v>   - Garancia- és kezességvállalásból kifizetés ÁH-n belülre</v>
      </c>
      <c r="C111" s="166"/>
      <c r="D111" s="166">
        <v>0</v>
      </c>
      <c r="E111" s="109"/>
    </row>
    <row r="112" spans="1:5" ht="12" customHeight="1">
      <c r="A112" s="12" t="str">
        <f>'1.sz.mell.'!A110</f>
        <v>11</v>
      </c>
      <c r="B112" s="69" t="str">
        <f>'1.sz.mell.'!B110</f>
        <v>   -Visszatérítendő támogatások, kölcsönök nyújtása ÁH-n belülre</v>
      </c>
      <c r="C112" s="166"/>
      <c r="D112" s="166">
        <v>0</v>
      </c>
      <c r="E112" s="109"/>
    </row>
    <row r="113" spans="1:5" ht="12" customHeight="1">
      <c r="A113" s="12" t="str">
        <f>'1.sz.mell.'!A111</f>
        <v>12</v>
      </c>
      <c r="B113" s="69" t="str">
        <f>'1.sz.mell.'!B111</f>
        <v>   - Visszatérítendő támogatások, kölcsönök törlesztése ÁH-n belülre</v>
      </c>
      <c r="C113" s="166"/>
      <c r="D113" s="166">
        <v>0</v>
      </c>
      <c r="E113" s="109"/>
    </row>
    <row r="114" spans="1:5" ht="12" customHeight="1">
      <c r="A114" s="12" t="str">
        <f>'1.sz.mell.'!A112</f>
        <v>13</v>
      </c>
      <c r="B114" s="68" t="str">
        <f>'1.sz.mell.'!B112</f>
        <v>   - Egyéb működési célú támogatások ÁH-n belülre</v>
      </c>
      <c r="C114" s="166"/>
      <c r="D114" s="166">
        <v>0</v>
      </c>
      <c r="E114" s="109"/>
    </row>
    <row r="115" spans="1:5" ht="12" customHeight="1">
      <c r="A115" s="12" t="str">
        <f>'1.sz.mell.'!A113</f>
        <v>14</v>
      </c>
      <c r="B115" s="68" t="str">
        <f>'1.sz.mell.'!B113</f>
        <v>   - Garancia és kezességvállalásból kifizetés ÁH-n kívülre</v>
      </c>
      <c r="C115" s="166"/>
      <c r="D115" s="166">
        <v>0</v>
      </c>
      <c r="E115" s="109"/>
    </row>
    <row r="116" spans="1:5" ht="12" customHeight="1">
      <c r="A116" s="12" t="str">
        <f>'1.sz.mell.'!A114</f>
        <v>15</v>
      </c>
      <c r="B116" s="69" t="str">
        <f>'1.sz.mell.'!B114</f>
        <v>   - Visszatérítendő támogatások, kölcsönök nyújtása ÁH-n kívülre</v>
      </c>
      <c r="C116" s="166"/>
      <c r="D116" s="166">
        <v>0</v>
      </c>
      <c r="E116" s="109"/>
    </row>
    <row r="117" spans="1:5" ht="12" customHeight="1">
      <c r="A117" s="11" t="str">
        <f>'1.sz.mell.'!A115</f>
        <v>16</v>
      </c>
      <c r="B117" s="70" t="str">
        <f>'1.sz.mell.'!B115</f>
        <v>   - Árkiegészítések, ártámogatások</v>
      </c>
      <c r="C117" s="166"/>
      <c r="D117" s="166">
        <v>0</v>
      </c>
      <c r="E117" s="109"/>
    </row>
    <row r="118" spans="1:5" ht="12" customHeight="1">
      <c r="A118" s="12" t="str">
        <f>'1.sz.mell.'!A116</f>
        <v>17</v>
      </c>
      <c r="B118" s="70" t="str">
        <f>'1.sz.mell.'!B116</f>
        <v>   - Kamattámogatások</v>
      </c>
      <c r="C118" s="166"/>
      <c r="D118" s="166">
        <v>0</v>
      </c>
      <c r="E118" s="109"/>
    </row>
    <row r="119" spans="1:5" ht="12" customHeight="1">
      <c r="A119" s="14" t="str">
        <f>'1.sz.mell.'!A117</f>
        <v>18</v>
      </c>
      <c r="B119" s="70" t="str">
        <f>'1.sz.mell.'!B117</f>
        <v>   - Egyéb működési célú támogatások államháztartáson kívülre</v>
      </c>
      <c r="C119" s="166">
        <v>40198000</v>
      </c>
      <c r="D119" s="166">
        <v>0</v>
      </c>
      <c r="E119" s="109"/>
    </row>
    <row r="120" spans="1:5" ht="12" customHeight="1">
      <c r="A120" s="12" t="str">
        <f>'1.sz.mell.'!A118</f>
        <v>19</v>
      </c>
      <c r="B120" s="9" t="str">
        <f>'1.sz.mell.'!B118</f>
        <v>   - Tartalékok</v>
      </c>
      <c r="C120" s="164">
        <v>9625000</v>
      </c>
      <c r="D120" s="164">
        <v>0</v>
      </c>
      <c r="E120" s="107"/>
    </row>
    <row r="121" spans="1:5" ht="12" customHeight="1">
      <c r="A121" s="12" t="str">
        <f>'1.sz.mell.'!A119</f>
        <v>20</v>
      </c>
      <c r="B121" s="6" t="str">
        <f>'1.sz.mell.'!B119</f>
        <v>         - a 19-ből:             - Általános tartalék</v>
      </c>
      <c r="C121" s="164"/>
      <c r="D121" s="164">
        <v>0</v>
      </c>
      <c r="E121" s="107"/>
    </row>
    <row r="122" spans="1:5" ht="12" customHeight="1" thickBot="1">
      <c r="A122" s="16" t="str">
        <f>'1.sz.mell.'!A120</f>
        <v>21</v>
      </c>
      <c r="B122" s="215" t="str">
        <f>'1.sz.mell.'!B120</f>
        <v>                                       - Céltartalék</v>
      </c>
      <c r="C122" s="226">
        <v>9625000</v>
      </c>
      <c r="D122" s="226">
        <v>0</v>
      </c>
      <c r="E122" s="220"/>
    </row>
    <row r="123" spans="1:5" ht="12" customHeight="1" thickBot="1">
      <c r="A123" s="213" t="str">
        <f>'1.sz.mell.'!A121</f>
        <v>22</v>
      </c>
      <c r="B123" s="214" t="str">
        <f>'1.sz.mell.'!B121</f>
        <v>   Felhalmozási költségvetés kiadásai (23+25+27)</v>
      </c>
      <c r="C123" s="227">
        <v>127697429</v>
      </c>
      <c r="D123" s="163">
        <v>120000</v>
      </c>
      <c r="E123" s="221">
        <v>120000</v>
      </c>
    </row>
    <row r="124" spans="1:5" ht="12" customHeight="1">
      <c r="A124" s="13">
        <f>'1.sz.mell.'!A122</f>
        <v>23</v>
      </c>
      <c r="B124" s="6" t="str">
        <f>'1.sz.mell.'!B122</f>
        <v>Beruházások</v>
      </c>
      <c r="C124" s="165">
        <v>127697429</v>
      </c>
      <c r="D124" s="263">
        <v>120000</v>
      </c>
      <c r="E124" s="108">
        <v>120000</v>
      </c>
    </row>
    <row r="125" spans="1:5" ht="12" customHeight="1">
      <c r="A125" s="13" t="str">
        <f>'1.sz.mell.'!A123</f>
        <v>24</v>
      </c>
      <c r="B125" s="10" t="str">
        <f>'1.sz.mell.'!B123</f>
        <v>23-ból EU-s forrásból megvalósuló beruházás</v>
      </c>
      <c r="C125" s="165">
        <v>127697429</v>
      </c>
      <c r="D125" s="263">
        <v>0</v>
      </c>
      <c r="E125" s="108"/>
    </row>
    <row r="126" spans="1:5" ht="12" customHeight="1">
      <c r="A126" s="13" t="str">
        <f>'1.sz.mell.'!A124</f>
        <v>25</v>
      </c>
      <c r="B126" s="10" t="str">
        <f>'1.sz.mell.'!B124</f>
        <v>Felújítások</v>
      </c>
      <c r="C126" s="164"/>
      <c r="D126" s="264">
        <v>0</v>
      </c>
      <c r="E126" s="107"/>
    </row>
    <row r="127" spans="1:5" ht="12" customHeight="1">
      <c r="A127" s="13" t="str">
        <f>'1.sz.mell.'!A125</f>
        <v>26</v>
      </c>
      <c r="B127" s="10" t="str">
        <f>'1.sz.mell.'!B125</f>
        <v>25-ből EU-s forrásból megvalósuló felújítás</v>
      </c>
      <c r="C127" s="164"/>
      <c r="D127" s="264">
        <v>0</v>
      </c>
      <c r="E127" s="107"/>
    </row>
    <row r="128" spans="1:5" ht="12" customHeight="1">
      <c r="A128" s="13" t="str">
        <f>'1.sz.mell.'!A126</f>
        <v>27</v>
      </c>
      <c r="B128" s="121" t="str">
        <f>'1.sz.mell.'!B126</f>
        <v>Egyéb felhalmozási célú kiadások</v>
      </c>
      <c r="C128" s="164"/>
      <c r="D128" s="264">
        <v>0</v>
      </c>
      <c r="E128" s="107"/>
    </row>
    <row r="129" spans="1:5" ht="12" customHeight="1">
      <c r="A129" s="13" t="str">
        <f>'1.sz.mell.'!A127</f>
        <v>28</v>
      </c>
      <c r="B129" s="120" t="str">
        <f>'1.sz.mell.'!B127</f>
        <v>27-ből           - Garancia- és kezességvállalásból kifizetés ÁH-n belülre</v>
      </c>
      <c r="C129" s="164"/>
      <c r="D129" s="264">
        <v>0</v>
      </c>
      <c r="E129" s="107"/>
    </row>
    <row r="130" spans="1:5" ht="12" customHeight="1">
      <c r="A130" s="13" t="str">
        <f>'1.sz.mell.'!A128</f>
        <v>29</v>
      </c>
      <c r="B130" s="173" t="str">
        <f>'1.sz.mell.'!B128</f>
        <v>   - Visszatérítendő támogatások, kölcsönök nyújtása ÁH-n belülre</v>
      </c>
      <c r="C130" s="164"/>
      <c r="D130" s="264">
        <v>0</v>
      </c>
      <c r="E130" s="107"/>
    </row>
    <row r="131" spans="1:5" ht="15.75">
      <c r="A131" s="13" t="str">
        <f>'1.sz.mell.'!A129</f>
        <v>30</v>
      </c>
      <c r="B131" s="69" t="str">
        <f>'1.sz.mell.'!B129</f>
        <v>   - Visszatérítendő támogatások, kölcsönök törlesztése ÁH-n belülre</v>
      </c>
      <c r="C131" s="164"/>
      <c r="D131" s="264">
        <v>0</v>
      </c>
      <c r="E131" s="107"/>
    </row>
    <row r="132" spans="1:5" ht="12" customHeight="1">
      <c r="A132" s="13" t="str">
        <f>'1.sz.mell.'!A130</f>
        <v>31</v>
      </c>
      <c r="B132" s="69" t="str">
        <f>'1.sz.mell.'!B130</f>
        <v>   - Egyéb felhalmozási célú támogatások ÁH-n belülre</v>
      </c>
      <c r="C132" s="164"/>
      <c r="D132" s="264">
        <v>0</v>
      </c>
      <c r="E132" s="107"/>
    </row>
    <row r="133" spans="1:5" ht="12" customHeight="1">
      <c r="A133" s="13" t="str">
        <f>'1.sz.mell.'!A131</f>
        <v>32</v>
      </c>
      <c r="B133" s="69" t="str">
        <f>'1.sz.mell.'!B131</f>
        <v>   - Garancia- és kezességvállalásból kifizetés ÁH-n kívülre</v>
      </c>
      <c r="C133" s="164"/>
      <c r="D133" s="264">
        <v>0</v>
      </c>
      <c r="E133" s="107"/>
    </row>
    <row r="134" spans="1:5" ht="12" customHeight="1">
      <c r="A134" s="13" t="str">
        <f>'1.sz.mell.'!A132</f>
        <v>33</v>
      </c>
      <c r="B134" s="69" t="str">
        <f>'1.sz.mell.'!B132</f>
        <v>   - Visszatérítendő támogatások, kölcsönök nyújtása ÁH-n kívülre</v>
      </c>
      <c r="C134" s="164"/>
      <c r="D134" s="264">
        <v>0</v>
      </c>
      <c r="E134" s="107"/>
    </row>
    <row r="135" spans="1:5" ht="12" customHeight="1">
      <c r="A135" s="13" t="str">
        <f>'1.sz.mell.'!A133</f>
        <v>34</v>
      </c>
      <c r="B135" s="69" t="str">
        <f>'1.sz.mell.'!B133</f>
        <v>   - Lakástámogatás</v>
      </c>
      <c r="C135" s="164"/>
      <c r="D135" s="264">
        <v>0</v>
      </c>
      <c r="E135" s="107"/>
    </row>
    <row r="136" spans="1:5" ht="16.5" thickBot="1">
      <c r="A136" s="11">
        <f>'1.sz.mell.'!A134</f>
        <v>35</v>
      </c>
      <c r="B136" s="69" t="str">
        <f>'1.sz.mell.'!B134</f>
        <v>   - Egyéb felhalmozási célú támogatások államháztartáson kívülre</v>
      </c>
      <c r="C136" s="166"/>
      <c r="D136" s="265">
        <v>0</v>
      </c>
      <c r="E136" s="109"/>
    </row>
    <row r="137" spans="1:5" ht="12" customHeight="1" thickBot="1">
      <c r="A137" s="18">
        <f>'1.sz.mell.'!A135</f>
        <v>36</v>
      </c>
      <c r="B137" s="61" t="str">
        <f>'1.sz.mell.'!B135</f>
        <v>KÖLTSÉGVETÉSI KIADÁSOK ÖSSZESEN (1+22)</v>
      </c>
      <c r="C137" s="163">
        <v>180503329</v>
      </c>
      <c r="D137" s="266">
        <v>11720522</v>
      </c>
      <c r="E137" s="106">
        <v>11720522</v>
      </c>
    </row>
    <row r="138" spans="1:5" ht="12" customHeight="1" thickBot="1">
      <c r="A138" s="18">
        <f>'1.sz.mell.'!A136</f>
        <v>37</v>
      </c>
      <c r="B138" s="61" t="str">
        <f>'1.sz.mell.'!B136</f>
        <v>Hitel-, kölcsöntörlesztés államháztartáson kívülre (38+ … + 40)</v>
      </c>
      <c r="C138" s="163">
        <v>0</v>
      </c>
      <c r="D138" s="266">
        <v>0</v>
      </c>
      <c r="E138" s="106">
        <v>0</v>
      </c>
    </row>
    <row r="139" spans="1:5" ht="12" customHeight="1">
      <c r="A139" s="13">
        <f>'1.sz.mell.'!A137</f>
        <v>38</v>
      </c>
      <c r="B139" s="10" t="str">
        <f>'1.sz.mell.'!B137</f>
        <v>Hosszú lejáratú hitelek, kölcsönök törlesztése pénzügyi vállalkozásnak</v>
      </c>
      <c r="C139" s="164"/>
      <c r="D139" s="264">
        <v>0</v>
      </c>
      <c r="E139" s="107"/>
    </row>
    <row r="140" spans="1:5" ht="12" customHeight="1">
      <c r="A140" s="13" t="str">
        <f>'1.sz.mell.'!A138</f>
        <v>39</v>
      </c>
      <c r="B140" s="10" t="str">
        <f>'1.sz.mell.'!B138</f>
        <v>Likviditási célú hitelek, kölcsönök törlesztése pénzügyi vállalkozásnak</v>
      </c>
      <c r="C140" s="164"/>
      <c r="D140" s="264">
        <v>0</v>
      </c>
      <c r="E140" s="107"/>
    </row>
    <row r="141" spans="1:5" ht="12" customHeight="1" thickBot="1">
      <c r="A141" s="11" t="str">
        <f>'1.sz.mell.'!A139</f>
        <v>40</v>
      </c>
      <c r="B141" s="10" t="str">
        <f>'1.sz.mell.'!B139</f>
        <v>Rövid lejáratú hitelek, kölcsönök törlesztése pénzügyi vállalkozásnak</v>
      </c>
      <c r="C141" s="164"/>
      <c r="D141" s="264">
        <v>0</v>
      </c>
      <c r="E141" s="107"/>
    </row>
    <row r="142" spans="1:5" ht="12" customHeight="1" thickBot="1">
      <c r="A142" s="18">
        <f>'1.sz.mell.'!A140</f>
        <v>41</v>
      </c>
      <c r="B142" s="61" t="str">
        <f>'1.sz.mell.'!B140</f>
        <v>Belföldi értékpapírok kiadásai (42+ … + 47)</v>
      </c>
      <c r="C142" s="163">
        <v>0</v>
      </c>
      <c r="D142" s="266">
        <v>0</v>
      </c>
      <c r="E142" s="106">
        <v>0</v>
      </c>
    </row>
    <row r="143" spans="1:5" ht="12" customHeight="1">
      <c r="A143" s="13">
        <f>'1.sz.mell.'!A141</f>
        <v>42</v>
      </c>
      <c r="B143" s="7" t="str">
        <f>'1.sz.mell.'!B141</f>
        <v>Forgatási célú belföldi értékpapírok vásárlása</v>
      </c>
      <c r="C143" s="633"/>
      <c r="D143" s="633">
        <v>0</v>
      </c>
      <c r="E143" s="107"/>
    </row>
    <row r="144" spans="1:5" ht="12" customHeight="1">
      <c r="A144" s="13">
        <f>'1.sz.mell.'!A142</f>
        <v>43</v>
      </c>
      <c r="B144" s="7" t="str">
        <f>'1.sz.mell.'!B142</f>
        <v>Befektetési célú belföldi értékpapírok vásárlása</v>
      </c>
      <c r="C144" s="634"/>
      <c r="D144" s="634">
        <v>0</v>
      </c>
      <c r="E144" s="107"/>
    </row>
    <row r="145" spans="1:5" ht="12" customHeight="1">
      <c r="A145" s="13" t="str">
        <f>'1.sz.mell.'!A143</f>
        <v>44</v>
      </c>
      <c r="B145" s="7" t="str">
        <f>'1.sz.mell.'!B143</f>
        <v>Kincstárjegyek beváltása</v>
      </c>
      <c r="C145" s="634"/>
      <c r="D145" s="634">
        <v>0</v>
      </c>
      <c r="E145" s="107"/>
    </row>
    <row r="146" spans="1:5" ht="12" customHeight="1">
      <c r="A146" s="13" t="str">
        <f>'1.sz.mell.'!A144</f>
        <v>45</v>
      </c>
      <c r="B146" s="7" t="str">
        <f>'1.sz.mell.'!B144</f>
        <v>Éven belüli lejáratú belföldi értékpapírok beváltása</v>
      </c>
      <c r="C146" s="634"/>
      <c r="D146" s="634">
        <v>0</v>
      </c>
      <c r="E146" s="107"/>
    </row>
    <row r="147" spans="1:5" ht="12" customHeight="1">
      <c r="A147" s="13" t="str">
        <f>'1.sz.mell.'!A145</f>
        <v>46</v>
      </c>
      <c r="B147" s="7" t="str">
        <f>'1.sz.mell.'!B145</f>
        <v>Belföldi kötvények beváltása</v>
      </c>
      <c r="C147" s="634"/>
      <c r="D147" s="634">
        <v>0</v>
      </c>
      <c r="E147" s="107"/>
    </row>
    <row r="148" spans="1:5" ht="12" customHeight="1" thickBot="1">
      <c r="A148" s="16">
        <f>'1.sz.mell.'!A146</f>
        <v>47</v>
      </c>
      <c r="B148" s="294" t="str">
        <f>'1.sz.mell.'!B146</f>
        <v>Éven túli lejáratú belföldi értékpapírok beváltása</v>
      </c>
      <c r="C148" s="635"/>
      <c r="D148" s="635">
        <v>0</v>
      </c>
      <c r="E148" s="220"/>
    </row>
    <row r="149" spans="1:5" ht="12" customHeight="1" thickBot="1">
      <c r="A149" s="18">
        <f>'1.sz.mell.'!A147</f>
        <v>48</v>
      </c>
      <c r="B149" s="61" t="str">
        <f>'1.sz.mell.'!B147</f>
        <v>Belföldi finanszírozás kiadásai (49+ … + 52)</v>
      </c>
      <c r="C149" s="169">
        <v>0</v>
      </c>
      <c r="D149" s="267">
        <v>0</v>
      </c>
      <c r="E149" s="197">
        <v>0</v>
      </c>
    </row>
    <row r="150" spans="1:5" ht="12" customHeight="1">
      <c r="A150" s="13">
        <f>'1.sz.mell.'!A148</f>
        <v>49</v>
      </c>
      <c r="B150" s="7" t="str">
        <f>'1.sz.mell.'!B148</f>
        <v>Államháztartáson belüli megelőlegezések folyósítása</v>
      </c>
      <c r="C150" s="164"/>
      <c r="D150" s="264">
        <v>0</v>
      </c>
      <c r="E150" s="107"/>
    </row>
    <row r="151" spans="1:5" ht="12" customHeight="1">
      <c r="A151" s="13" t="str">
        <f>'1.sz.mell.'!A149</f>
        <v>50</v>
      </c>
      <c r="B151" s="7" t="str">
        <f>'1.sz.mell.'!B149</f>
        <v>Államháztartáson belüli megelőlegezések visszafizetése</v>
      </c>
      <c r="C151" s="164"/>
      <c r="D151" s="264">
        <v>0</v>
      </c>
      <c r="E151" s="107"/>
    </row>
    <row r="152" spans="1:5" ht="12" customHeight="1">
      <c r="A152" s="13" t="str">
        <f>'1.sz.mell.'!A150</f>
        <v>51</v>
      </c>
      <c r="B152" s="7" t="str">
        <f>'1.sz.mell.'!B150</f>
        <v>Pénzeszközök lekötött betétként elhelyezése</v>
      </c>
      <c r="C152" s="164"/>
      <c r="D152" s="264">
        <v>0</v>
      </c>
      <c r="E152" s="107"/>
    </row>
    <row r="153" spans="1:5" ht="12" customHeight="1" thickBot="1">
      <c r="A153" s="11">
        <f>'1.sz.mell.'!A151</f>
        <v>52</v>
      </c>
      <c r="B153" s="5" t="str">
        <f>'1.sz.mell.'!B151</f>
        <v>Pénzügyi lízing kiadásai</v>
      </c>
      <c r="C153" s="164"/>
      <c r="D153" s="264">
        <v>0</v>
      </c>
      <c r="E153" s="107"/>
    </row>
    <row r="154" spans="1:5" ht="12" customHeight="1" thickBot="1">
      <c r="A154" s="18">
        <f>'1.sz.mell.'!A152</f>
        <v>53</v>
      </c>
      <c r="B154" s="61" t="str">
        <f>'1.sz.mell.'!B152</f>
        <v>Külföldi finanszírozás kiadásai (54+ … + 58)</v>
      </c>
      <c r="C154" s="228">
        <v>0</v>
      </c>
      <c r="D154" s="268">
        <v>0</v>
      </c>
      <c r="E154" s="222">
        <v>0</v>
      </c>
    </row>
    <row r="155" spans="1:5" ht="12" customHeight="1">
      <c r="A155" s="13">
        <f>'1.sz.mell.'!A153</f>
        <v>54</v>
      </c>
      <c r="B155" s="7" t="str">
        <f>'1.sz.mell.'!B153</f>
        <v>Forgatási célú külföldi értékpapírok vásárlása</v>
      </c>
      <c r="C155" s="164"/>
      <c r="D155" s="264">
        <v>0</v>
      </c>
      <c r="E155" s="107"/>
    </row>
    <row r="156" spans="1:5" ht="12" customHeight="1">
      <c r="A156" s="13">
        <f>'1.sz.mell.'!A154</f>
        <v>55</v>
      </c>
      <c r="B156" s="7" t="str">
        <f>'1.sz.mell.'!B154</f>
        <v>Befektetési célú külföldi értékpapírok vásárlása</v>
      </c>
      <c r="C156" s="164"/>
      <c r="D156" s="264">
        <v>0</v>
      </c>
      <c r="E156" s="107"/>
    </row>
    <row r="157" spans="1:5" ht="12" customHeight="1">
      <c r="A157" s="13" t="str">
        <f>'1.sz.mell.'!A155</f>
        <v>56</v>
      </c>
      <c r="B157" s="7" t="str">
        <f>'1.sz.mell.'!B155</f>
        <v>Külföldi értékpapírok beváltása</v>
      </c>
      <c r="C157" s="164"/>
      <c r="D157" s="264">
        <v>0</v>
      </c>
      <c r="E157" s="107"/>
    </row>
    <row r="158" spans="1:5" ht="12" customHeight="1">
      <c r="A158" s="13" t="str">
        <f>'1.sz.mell.'!A156</f>
        <v>57</v>
      </c>
      <c r="B158" s="7" t="str">
        <f>'1.sz.mell.'!B156</f>
        <v>Hitelek, kölcsönök törlesztése külföldi kormányoknak nemz. szervezeteknek</v>
      </c>
      <c r="C158" s="164"/>
      <c r="D158" s="264">
        <v>0</v>
      </c>
      <c r="E158" s="107"/>
    </row>
    <row r="159" spans="1:5" ht="12" customHeight="1" thickBot="1">
      <c r="A159" s="13" t="str">
        <f>'1.sz.mell.'!A157</f>
        <v>58</v>
      </c>
      <c r="B159" s="7" t="str">
        <f>'1.sz.mell.'!B157</f>
        <v>Hitelek, kölcsönök törlesztése külföldi pénzintézeteknek</v>
      </c>
      <c r="C159" s="164"/>
      <c r="D159" s="264">
        <v>0</v>
      </c>
      <c r="E159" s="107"/>
    </row>
    <row r="160" spans="1:5" ht="12" customHeight="1" thickBot="1">
      <c r="A160" s="18">
        <f>'1.sz.mell.'!A158</f>
        <v>59</v>
      </c>
      <c r="B160" s="61" t="str">
        <f>'1.sz.mell.'!B158</f>
        <v>Adóssághoz nem kapcsolódó származékos ügyletek</v>
      </c>
      <c r="C160" s="229"/>
      <c r="D160" s="269">
        <v>0</v>
      </c>
      <c r="E160" s="223"/>
    </row>
    <row r="161" spans="1:5" ht="12" customHeight="1" thickBot="1">
      <c r="A161" s="18">
        <f>'1.sz.mell.'!A159</f>
        <v>60</v>
      </c>
      <c r="B161" s="61" t="str">
        <f>'1.sz.mell.'!B159</f>
        <v>Váltókiadások</v>
      </c>
      <c r="C161" s="229"/>
      <c r="D161" s="269">
        <v>0</v>
      </c>
      <c r="E161" s="223"/>
    </row>
    <row r="162" spans="1:9" ht="15" customHeight="1" thickBot="1">
      <c r="A162" s="18">
        <f>'1.sz.mell.'!A160</f>
        <v>61</v>
      </c>
      <c r="B162" s="61" t="str">
        <f>'1.sz.mell.'!B160</f>
        <v>FINANSZÍROZÁSI KIADÁSOK ÖSSZESEN: (37+41+48+53+59+60)</v>
      </c>
      <c r="C162" s="230">
        <v>0</v>
      </c>
      <c r="D162" s="270">
        <v>0</v>
      </c>
      <c r="E162" s="224">
        <v>0</v>
      </c>
      <c r="F162" s="183"/>
      <c r="G162" s="184"/>
      <c r="H162" s="184"/>
      <c r="I162" s="184"/>
    </row>
    <row r="163" spans="1:5" s="176" customFormat="1" ht="12.75" customHeight="1" thickBot="1">
      <c r="A163" s="122">
        <f>'1.sz.mell.'!A161</f>
        <v>62</v>
      </c>
      <c r="B163" s="153" t="str">
        <f>'1.sz.mell.'!B161</f>
        <v>KIADÁSOK ÖSSZESEN: (36.+61)</v>
      </c>
      <c r="C163" s="230">
        <v>180503329</v>
      </c>
      <c r="D163" s="270">
        <v>11720522</v>
      </c>
      <c r="E163" s="224">
        <v>11720522</v>
      </c>
    </row>
    <row r="164" spans="3:4" ht="15.75">
      <c r="C164" s="271">
        <f>C95-C163</f>
        <v>-51180129</v>
      </c>
      <c r="D164" s="271">
        <f>D95-D163</f>
        <v>0</v>
      </c>
    </row>
    <row r="165" spans="1:5" ht="15.75">
      <c r="A165" s="962" t="s">
        <v>188</v>
      </c>
      <c r="B165" s="962"/>
      <c r="C165" s="962"/>
      <c r="D165" s="962"/>
      <c r="E165" s="962"/>
    </row>
    <row r="166" spans="1:5" ht="15" customHeight="1" thickBot="1">
      <c r="A166" s="963"/>
      <c r="B166" s="963"/>
      <c r="C166" s="127"/>
      <c r="E166" s="127" t="str">
        <f>E98</f>
        <v> Forintban!</v>
      </c>
    </row>
    <row r="167" spans="1:5" ht="25.5" customHeight="1" thickBot="1">
      <c r="A167" s="18">
        <f>'1.sz.mell.'!A165</f>
        <v>1</v>
      </c>
      <c r="B167" s="23" t="str">
        <f>'1.sz.mell.'!B165</f>
        <v>Költségvetési hiány, többlet ( költségvetési bevételek 59. sor - költségvetési kiadások 36. sor) (+/-)</v>
      </c>
      <c r="C167" s="272">
        <f>+C70-C137</f>
        <v>-133539413</v>
      </c>
      <c r="D167" s="163">
        <f>+D70-D137</f>
        <v>0</v>
      </c>
      <c r="E167" s="106">
        <f>+E70-E137</f>
        <v>0</v>
      </c>
    </row>
    <row r="168" spans="1:5" ht="32.25" customHeight="1" thickBot="1">
      <c r="A168" s="18">
        <f>'1.sz.mell.'!A166</f>
        <v>2</v>
      </c>
      <c r="B168" s="23" t="str">
        <f>'1.sz.mell.'!B166</f>
        <v>Finanszírozási bevételek, kiadások egyenlege (finanszírozási bevételek 83. sor - finanszírozási kiadások 61. sor)
 (+/-)</v>
      </c>
      <c r="C168" s="163">
        <f>+C94-C162</f>
        <v>82359284</v>
      </c>
      <c r="D168" s="163">
        <f>+D94-D162</f>
        <v>0</v>
      </c>
      <c r="E168" s="106">
        <f>+E94-E162</f>
        <v>0</v>
      </c>
    </row>
  </sheetData>
  <sheetProtection/>
  <mergeCells count="17">
    <mergeCell ref="A165:E165"/>
    <mergeCell ref="A166:B166"/>
    <mergeCell ref="A9:A10"/>
    <mergeCell ref="B9:B10"/>
    <mergeCell ref="C9:E9"/>
    <mergeCell ref="A97:E97"/>
    <mergeCell ref="A98:B98"/>
    <mergeCell ref="A99:A100"/>
    <mergeCell ref="B99:B100"/>
    <mergeCell ref="C99:E99"/>
    <mergeCell ref="B1:E1"/>
    <mergeCell ref="A3:E3"/>
    <mergeCell ref="A4:E4"/>
    <mergeCell ref="A5:E5"/>
    <mergeCell ref="A7:E7"/>
    <mergeCell ref="A8:B8"/>
    <mergeCell ref="B2:E2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70" max="4" man="1"/>
    <brk id="14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J33"/>
  <sheetViews>
    <sheetView zoomScale="120" zoomScaleNormal="120" zoomScaleSheetLayoutView="130" workbookViewId="0" topLeftCell="D7">
      <selection activeCell="F12" sqref="F12"/>
    </sheetView>
  </sheetViews>
  <sheetFormatPr defaultColWidth="9.00390625" defaultRowHeight="12.75"/>
  <cols>
    <col min="1" max="1" width="6.875" style="33" customWidth="1"/>
    <col min="2" max="2" width="48.00390625" style="76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9.75" customHeight="1">
      <c r="A1" s="245"/>
      <c r="B1" s="273" t="s">
        <v>82</v>
      </c>
      <c r="C1" s="295"/>
      <c r="D1" s="295"/>
      <c r="E1" s="295"/>
      <c r="F1" s="295"/>
      <c r="G1" s="295"/>
      <c r="H1" s="295"/>
      <c r="I1" s="295"/>
      <c r="J1" s="978" t="s">
        <v>1002</v>
      </c>
    </row>
    <row r="2" spans="1:10" ht="14.25" thickBot="1">
      <c r="A2" s="245"/>
      <c r="B2" s="248"/>
      <c r="C2" s="245"/>
      <c r="D2" s="245"/>
      <c r="E2" s="245"/>
      <c r="F2" s="245"/>
      <c r="G2" s="296"/>
      <c r="H2" s="296"/>
      <c r="I2" s="296" t="str">
        <f>CONCATENATE('4.sz.mell.'!E8)</f>
        <v> Forintban!</v>
      </c>
      <c r="J2" s="978"/>
    </row>
    <row r="3" spans="1:10" ht="18" customHeight="1" thickBot="1">
      <c r="A3" s="979" t="s">
        <v>53</v>
      </c>
      <c r="B3" s="297" t="s">
        <v>43</v>
      </c>
      <c r="C3" s="298"/>
      <c r="D3" s="299"/>
      <c r="E3" s="299"/>
      <c r="F3" s="297" t="s">
        <v>44</v>
      </c>
      <c r="G3" s="300"/>
      <c r="H3" s="301"/>
      <c r="I3" s="302"/>
      <c r="J3" s="978"/>
    </row>
    <row r="4" spans="1:10" s="135" customFormat="1" ht="35.25" customHeight="1" thickBot="1">
      <c r="A4" s="980"/>
      <c r="B4" s="250" t="s">
        <v>47</v>
      </c>
      <c r="C4" s="77" t="str">
        <f>+CONCATENATE('1.sz.mell.'!C7," eredeti előirányzat")</f>
        <v>2022.évi eredeti előirányzat</v>
      </c>
      <c r="D4" s="516" t="str">
        <f>+CONCATENATE('1.sz.mell.'!C7," módosított előirányzat")</f>
        <v>2022.évi módosított előirányzat</v>
      </c>
      <c r="E4" s="303" t="str">
        <f>CONCATENATE('4.sz.mell.'!E10)</f>
        <v>2022. XII. 31. teljesítés</v>
      </c>
      <c r="F4" s="250" t="s">
        <v>47</v>
      </c>
      <c r="G4" s="77" t="str">
        <f>+C4</f>
        <v>2022.évi eredeti előirányzat</v>
      </c>
      <c r="H4" s="77" t="str">
        <f>+D4</f>
        <v>2022.évi módosított előirányzat</v>
      </c>
      <c r="I4" s="304" t="str">
        <f>+E4</f>
        <v>2022. XII. 31. teljesítés</v>
      </c>
      <c r="J4" s="978"/>
    </row>
    <row r="5" spans="1:10" s="137" customFormat="1" ht="12" customHeight="1" thickBot="1">
      <c r="A5" s="305" t="s">
        <v>236</v>
      </c>
      <c r="B5" s="306" t="s">
        <v>237</v>
      </c>
      <c r="C5" s="136" t="s">
        <v>238</v>
      </c>
      <c r="D5" s="275" t="s">
        <v>240</v>
      </c>
      <c r="E5" s="308" t="s">
        <v>239</v>
      </c>
      <c r="F5" s="306" t="s">
        <v>265</v>
      </c>
      <c r="G5" s="136" t="s">
        <v>242</v>
      </c>
      <c r="H5" s="136" t="s">
        <v>243</v>
      </c>
      <c r="I5" s="309" t="s">
        <v>263</v>
      </c>
      <c r="J5" s="978"/>
    </row>
    <row r="6" spans="1:10" ht="12.75" customHeight="1">
      <c r="A6" s="138">
        <v>1</v>
      </c>
      <c r="B6" s="139" t="s">
        <v>189</v>
      </c>
      <c r="C6" s="757">
        <v>746140510</v>
      </c>
      <c r="D6" s="128">
        <v>887949701</v>
      </c>
      <c r="E6" s="128">
        <v>887323575</v>
      </c>
      <c r="F6" s="139" t="s">
        <v>48</v>
      </c>
      <c r="G6" s="757">
        <v>205846000</v>
      </c>
      <c r="H6" s="790">
        <v>209329392</v>
      </c>
      <c r="I6" s="147">
        <v>208009603</v>
      </c>
      <c r="J6" s="978"/>
    </row>
    <row r="7" spans="1:10" ht="12.75" customHeight="1">
      <c r="A7" s="140">
        <v>2</v>
      </c>
      <c r="B7" s="141" t="s">
        <v>512</v>
      </c>
      <c r="C7" s="757">
        <v>5150970</v>
      </c>
      <c r="D7" s="129">
        <v>3342813</v>
      </c>
      <c r="E7" s="129">
        <v>4069296</v>
      </c>
      <c r="F7" s="141" t="s">
        <v>96</v>
      </c>
      <c r="G7" s="757">
        <v>27274350</v>
      </c>
      <c r="H7" s="790">
        <v>29447532</v>
      </c>
      <c r="I7" s="789">
        <v>28723043</v>
      </c>
      <c r="J7" s="978"/>
    </row>
    <row r="8" spans="1:10" ht="12.75" customHeight="1">
      <c r="A8" s="140" t="s">
        <v>375</v>
      </c>
      <c r="B8" s="141" t="s">
        <v>95</v>
      </c>
      <c r="C8" s="757">
        <v>325600000</v>
      </c>
      <c r="D8" s="129">
        <v>344871154</v>
      </c>
      <c r="E8" s="129">
        <v>344304102</v>
      </c>
      <c r="F8" s="141" t="s">
        <v>116</v>
      </c>
      <c r="G8" s="757">
        <v>165186685</v>
      </c>
      <c r="H8" s="790">
        <v>193701151</v>
      </c>
      <c r="I8" s="789">
        <v>165006023</v>
      </c>
      <c r="J8" s="978"/>
    </row>
    <row r="9" spans="1:10" ht="12.75" customHeight="1">
      <c r="A9" s="140" t="s">
        <v>376</v>
      </c>
      <c r="B9" s="141" t="s">
        <v>208</v>
      </c>
      <c r="C9" s="757">
        <v>36454000</v>
      </c>
      <c r="D9" s="129">
        <v>48137423</v>
      </c>
      <c r="E9" s="129">
        <v>45051404</v>
      </c>
      <c r="F9" s="141" t="s">
        <v>97</v>
      </c>
      <c r="G9" s="757">
        <v>11000000</v>
      </c>
      <c r="H9" s="790">
        <v>12430000</v>
      </c>
      <c r="I9" s="789">
        <v>12399243</v>
      </c>
      <c r="J9" s="978"/>
    </row>
    <row r="10" spans="1:10" ht="12.75" customHeight="1">
      <c r="A10" s="140" t="s">
        <v>377</v>
      </c>
      <c r="B10" s="142" t="s">
        <v>190</v>
      </c>
      <c r="C10" s="757">
        <v>1323404</v>
      </c>
      <c r="D10" s="129">
        <v>6008304</v>
      </c>
      <c r="E10" s="129">
        <v>6007456</v>
      </c>
      <c r="F10" s="141" t="s">
        <v>98</v>
      </c>
      <c r="G10" s="757">
        <v>735590064</v>
      </c>
      <c r="H10" s="790">
        <v>907034746</v>
      </c>
      <c r="I10" s="789">
        <v>773184659</v>
      </c>
      <c r="J10" s="978"/>
    </row>
    <row r="11" spans="1:10" ht="12.75" customHeight="1">
      <c r="A11" s="140" t="s">
        <v>378</v>
      </c>
      <c r="B11" s="141" t="s">
        <v>513</v>
      </c>
      <c r="C11" s="757"/>
      <c r="D11" s="130">
        <v>0</v>
      </c>
      <c r="E11" s="130"/>
      <c r="F11" s="141">
        <v>0</v>
      </c>
      <c r="G11" s="757"/>
      <c r="H11" s="790">
        <v>0</v>
      </c>
      <c r="I11" s="789"/>
      <c r="J11" s="978"/>
    </row>
    <row r="12" spans="1:10" ht="12.75" customHeight="1">
      <c r="A12" s="140" t="s">
        <v>379</v>
      </c>
      <c r="B12" s="141" t="s">
        <v>149</v>
      </c>
      <c r="C12" s="757"/>
      <c r="D12" s="129"/>
      <c r="E12" s="130"/>
      <c r="F12" s="30">
        <v>0</v>
      </c>
      <c r="G12" s="757"/>
      <c r="H12" s="790">
        <v>0</v>
      </c>
      <c r="I12" s="789"/>
      <c r="J12" s="978"/>
    </row>
    <row r="13" spans="1:10" ht="12.75" customHeight="1">
      <c r="A13" s="140" t="s">
        <v>395</v>
      </c>
      <c r="B13" s="383">
        <v>0</v>
      </c>
      <c r="C13" s="757"/>
      <c r="D13" s="129"/>
      <c r="E13" s="130"/>
      <c r="F13" s="30">
        <v>0</v>
      </c>
      <c r="G13" s="757"/>
      <c r="H13" s="790">
        <v>0</v>
      </c>
      <c r="I13" s="789"/>
      <c r="J13" s="978"/>
    </row>
    <row r="14" spans="1:10" ht="12.75" customHeight="1">
      <c r="A14" s="140" t="s">
        <v>373</v>
      </c>
      <c r="B14" s="601">
        <v>0</v>
      </c>
      <c r="C14" s="757"/>
      <c r="D14" s="130"/>
      <c r="E14" s="130"/>
      <c r="F14" s="30" t="s">
        <v>1099</v>
      </c>
      <c r="G14" s="757">
        <v>6303846</v>
      </c>
      <c r="H14" s="790">
        <v>100774766</v>
      </c>
      <c r="I14" s="789"/>
      <c r="J14" s="978"/>
    </row>
    <row r="15" spans="1:10" ht="12.75" customHeight="1">
      <c r="A15" s="140" t="s">
        <v>258</v>
      </c>
      <c r="B15" s="383">
        <v>0</v>
      </c>
      <c r="C15" s="757"/>
      <c r="D15" s="129"/>
      <c r="E15" s="130"/>
      <c r="F15" s="30" t="s">
        <v>1100</v>
      </c>
      <c r="G15" s="757">
        <v>19614600</v>
      </c>
      <c r="H15" s="790">
        <v>31874095</v>
      </c>
      <c r="I15" s="789"/>
      <c r="J15" s="978"/>
    </row>
    <row r="16" spans="1:10" ht="12.75" customHeight="1">
      <c r="A16" s="140" t="s">
        <v>259</v>
      </c>
      <c r="B16" s="383">
        <v>0</v>
      </c>
      <c r="C16" s="757"/>
      <c r="D16" s="129"/>
      <c r="E16" s="130"/>
      <c r="F16" s="30">
        <v>0</v>
      </c>
      <c r="G16" s="757"/>
      <c r="H16" s="130"/>
      <c r="I16" s="789"/>
      <c r="J16" s="978"/>
    </row>
    <row r="17" spans="1:10" ht="12.75" customHeight="1" thickBot="1">
      <c r="A17" s="140" t="s">
        <v>260</v>
      </c>
      <c r="B17" s="600">
        <v>0</v>
      </c>
      <c r="C17" s="757"/>
      <c r="D17" s="131"/>
      <c r="E17" s="597"/>
      <c r="F17" s="598">
        <v>0</v>
      </c>
      <c r="G17" s="757"/>
      <c r="H17" s="131"/>
      <c r="I17" s="311"/>
      <c r="J17" s="978"/>
    </row>
    <row r="18" spans="1:10" ht="16.5" customHeight="1" thickBot="1">
      <c r="A18" s="143" t="s">
        <v>380</v>
      </c>
      <c r="B18" s="62" t="s">
        <v>496</v>
      </c>
      <c r="C18" s="758">
        <f>+C6+C8+C9+C10+C12+C13+C14+C15+C16+C17</f>
        <v>1109517914</v>
      </c>
      <c r="D18" s="132">
        <f>D6+D8+D9+D10+D12+D13+D14+D15+D16+D17</f>
        <v>1286966582</v>
      </c>
      <c r="E18" s="132">
        <f>E6+E8+E9+E10+E12+E13+E14+E15+E16+E17</f>
        <v>1282686537</v>
      </c>
      <c r="F18" s="62" t="s">
        <v>500</v>
      </c>
      <c r="G18" s="758">
        <f>SUM(G6:G10)</f>
        <v>1144897099</v>
      </c>
      <c r="H18" s="132">
        <f>SUM(H6:H10)+H16+H17</f>
        <v>1351942821</v>
      </c>
      <c r="I18" s="149">
        <f>SUM(I6:I10)+I15+I16+I17</f>
        <v>1187322571</v>
      </c>
      <c r="J18" s="978"/>
    </row>
    <row r="19" spans="1:10" ht="12.75" customHeight="1">
      <c r="A19" s="276" t="s">
        <v>381</v>
      </c>
      <c r="B19" s="535" t="s">
        <v>191</v>
      </c>
      <c r="C19" s="759">
        <f>SUM(C20:C23)</f>
        <v>98748308</v>
      </c>
      <c r="D19" s="216">
        <v>98748308</v>
      </c>
      <c r="E19" s="216">
        <f>+E20+E21+E22+E23</f>
        <v>73836951</v>
      </c>
      <c r="F19" s="539" t="s">
        <v>100</v>
      </c>
      <c r="G19" s="762"/>
      <c r="H19" s="133"/>
      <c r="I19" s="312"/>
      <c r="J19" s="978"/>
    </row>
    <row r="20" spans="1:10" ht="12.75" customHeight="1">
      <c r="A20" s="277" t="s">
        <v>396</v>
      </c>
      <c r="B20" s="606" t="s">
        <v>507</v>
      </c>
      <c r="C20" s="757">
        <v>98748308</v>
      </c>
      <c r="D20" s="47">
        <v>98748308</v>
      </c>
      <c r="E20" s="47">
        <v>73836951</v>
      </c>
      <c r="F20" s="539" t="s">
        <v>192</v>
      </c>
      <c r="G20" s="757"/>
      <c r="H20" s="47"/>
      <c r="I20" s="313"/>
      <c r="J20" s="978"/>
    </row>
    <row r="21" spans="1:10" ht="12.75" customHeight="1">
      <c r="A21" s="277" t="s">
        <v>382</v>
      </c>
      <c r="B21" s="607" t="s">
        <v>508</v>
      </c>
      <c r="C21" s="757"/>
      <c r="D21" s="47"/>
      <c r="E21" s="47"/>
      <c r="F21" s="539" t="s">
        <v>80</v>
      </c>
      <c r="G21" s="757"/>
      <c r="H21" s="47"/>
      <c r="I21" s="313"/>
      <c r="J21" s="978"/>
    </row>
    <row r="22" spans="1:10" ht="12.75" customHeight="1">
      <c r="A22" s="277" t="s">
        <v>383</v>
      </c>
      <c r="B22" s="607" t="s">
        <v>509</v>
      </c>
      <c r="C22" s="757"/>
      <c r="D22" s="47"/>
      <c r="E22" s="47"/>
      <c r="F22" s="539" t="s">
        <v>81</v>
      </c>
      <c r="G22" s="757"/>
      <c r="H22" s="47"/>
      <c r="I22" s="313"/>
      <c r="J22" s="978"/>
    </row>
    <row r="23" spans="1:10" ht="12.75" customHeight="1">
      <c r="A23" s="277" t="s">
        <v>384</v>
      </c>
      <c r="B23" s="607" t="s">
        <v>121</v>
      </c>
      <c r="C23" s="757"/>
      <c r="D23" s="47"/>
      <c r="E23" s="47"/>
      <c r="F23" s="535" t="s">
        <v>117</v>
      </c>
      <c r="G23" s="757"/>
      <c r="H23" s="47"/>
      <c r="I23" s="313"/>
      <c r="J23" s="978"/>
    </row>
    <row r="24" spans="1:10" ht="12.75" customHeight="1">
      <c r="A24" s="277" t="s">
        <v>385</v>
      </c>
      <c r="B24" s="539" t="s">
        <v>497</v>
      </c>
      <c r="C24" s="760">
        <f>+C25+C26</f>
        <v>0</v>
      </c>
      <c r="D24" s="144">
        <f>+D25+D26</f>
        <v>26986044</v>
      </c>
      <c r="E24" s="144">
        <f>+E25+E26</f>
        <v>26986044</v>
      </c>
      <c r="F24" s="536" t="s">
        <v>101</v>
      </c>
      <c r="G24" s="757"/>
      <c r="H24" s="47"/>
      <c r="I24" s="313"/>
      <c r="J24" s="978"/>
    </row>
    <row r="25" spans="1:10" ht="12.75" customHeight="1">
      <c r="A25" s="276" t="s">
        <v>386</v>
      </c>
      <c r="B25" s="608" t="s">
        <v>125</v>
      </c>
      <c r="C25" s="761"/>
      <c r="D25" s="133"/>
      <c r="E25" s="133"/>
      <c r="F25" s="534" t="s">
        <v>230</v>
      </c>
      <c r="G25" s="757"/>
      <c r="H25" s="133"/>
      <c r="I25" s="312"/>
      <c r="J25" s="978"/>
    </row>
    <row r="26" spans="1:10" ht="12.75" customHeight="1">
      <c r="A26" s="277" t="s">
        <v>387</v>
      </c>
      <c r="B26" s="606" t="s">
        <v>165</v>
      </c>
      <c r="C26" s="47"/>
      <c r="D26" s="47">
        <v>26986044</v>
      </c>
      <c r="E26" s="47">
        <v>26986044</v>
      </c>
      <c r="F26" s="534" t="s">
        <v>166</v>
      </c>
      <c r="G26" s="763">
        <v>22993337</v>
      </c>
      <c r="H26" s="47">
        <v>23158286</v>
      </c>
      <c r="I26" s="313">
        <v>23158286</v>
      </c>
      <c r="J26" s="978"/>
    </row>
    <row r="27" spans="1:10" ht="12.75" customHeight="1">
      <c r="A27" s="140" t="s">
        <v>397</v>
      </c>
      <c r="B27" s="607" t="s">
        <v>235</v>
      </c>
      <c r="C27" s="47"/>
      <c r="D27" s="47"/>
      <c r="E27" s="47"/>
      <c r="F27" s="534" t="s">
        <v>233</v>
      </c>
      <c r="G27" s="47"/>
      <c r="H27" s="47"/>
      <c r="I27" s="313"/>
      <c r="J27" s="978"/>
    </row>
    <row r="28" spans="1:10" ht="21.75" customHeight="1" thickBot="1">
      <c r="A28" s="159" t="s">
        <v>388</v>
      </c>
      <c r="B28" s="608" t="s">
        <v>171</v>
      </c>
      <c r="C28" s="133"/>
      <c r="D28" s="133"/>
      <c r="E28" s="596"/>
      <c r="F28" s="609" t="s">
        <v>234</v>
      </c>
      <c r="G28" s="133"/>
      <c r="H28" s="133"/>
      <c r="I28" s="312"/>
      <c r="J28" s="978"/>
    </row>
    <row r="29" spans="1:10" ht="21.75" thickBot="1">
      <c r="A29" s="143" t="s">
        <v>389</v>
      </c>
      <c r="B29" s="62" t="s">
        <v>498</v>
      </c>
      <c r="C29" s="132">
        <f>+C19+C24+C27+C28</f>
        <v>98748308</v>
      </c>
      <c r="D29" s="132">
        <f>+D19+D24+D27+D28</f>
        <v>125734352</v>
      </c>
      <c r="E29" s="278">
        <f>+E19+E24+E27+E28</f>
        <v>100822995</v>
      </c>
      <c r="F29" s="62" t="s">
        <v>501</v>
      </c>
      <c r="G29" s="132">
        <f>SUM(G19:G28)</f>
        <v>22993337</v>
      </c>
      <c r="H29" s="132">
        <f>SUM(H19:H28)</f>
        <v>23158286</v>
      </c>
      <c r="I29" s="149">
        <f>SUM(I19:I28)</f>
        <v>23158286</v>
      </c>
      <c r="J29" s="978"/>
    </row>
    <row r="30" spans="1:10" ht="16.5" customHeight="1" thickBot="1">
      <c r="A30" s="143" t="s">
        <v>390</v>
      </c>
      <c r="B30" s="145" t="s">
        <v>499</v>
      </c>
      <c r="C30" s="279">
        <f>+C18+C29</f>
        <v>1208266222</v>
      </c>
      <c r="D30" s="279">
        <f>+D18+D29</f>
        <v>1412700934</v>
      </c>
      <c r="E30" s="280">
        <f>+E18+E29</f>
        <v>1383509532</v>
      </c>
      <c r="F30" s="145" t="s">
        <v>502</v>
      </c>
      <c r="G30" s="279">
        <f>+G18+G29</f>
        <v>1167890436</v>
      </c>
      <c r="H30" s="279">
        <f>+H18+H29</f>
        <v>1375101107</v>
      </c>
      <c r="I30" s="280">
        <f>+I18+I29</f>
        <v>1210480857</v>
      </c>
      <c r="J30" s="978"/>
    </row>
    <row r="31" spans="1:10" ht="16.5" customHeight="1" thickBot="1">
      <c r="A31" s="143" t="s">
        <v>391</v>
      </c>
      <c r="B31" s="145" t="s">
        <v>93</v>
      </c>
      <c r="C31" s="279">
        <f>IF(C18-G18&lt;0,G18-C18,"-")</f>
        <v>35379185</v>
      </c>
      <c r="D31" s="279">
        <f>IF(D18-H18&lt;0,H18-D18,"-")</f>
        <v>64976239</v>
      </c>
      <c r="E31" s="280" t="str">
        <f>IF(E18-I18&lt;0,I18-E18,"-")</f>
        <v>-</v>
      </c>
      <c r="F31" s="145" t="s">
        <v>94</v>
      </c>
      <c r="G31" s="279" t="str">
        <f>IF(C18-G18&gt;0,C18-G18,"-")</f>
        <v>-</v>
      </c>
      <c r="H31" s="279" t="str">
        <f>IF(D18-H18&gt;0,D18-H18,"-")</f>
        <v>-</v>
      </c>
      <c r="I31" s="280">
        <f>IF(E18-I18&gt;0,E18-I18,"-")</f>
        <v>95363966</v>
      </c>
      <c r="J31" s="978"/>
    </row>
    <row r="32" spans="1:10" ht="16.5" customHeight="1" thickBot="1">
      <c r="A32" s="143" t="s">
        <v>392</v>
      </c>
      <c r="B32" s="145" t="s">
        <v>252</v>
      </c>
      <c r="C32" s="279" t="str">
        <f>IF(C30-G30&lt;0,G30-C30,"-")</f>
        <v>-</v>
      </c>
      <c r="D32" s="279" t="str">
        <f>IF(D30-H30&lt;0,H30-D30,"-")</f>
        <v>-</v>
      </c>
      <c r="E32" s="279" t="str">
        <f>IF(E30-I30&lt;0,I30-E30,"-")</f>
        <v>-</v>
      </c>
      <c r="F32" s="145" t="s">
        <v>253</v>
      </c>
      <c r="G32" s="279">
        <f>IF(C30-G30&gt;0,C30-G30,"-")</f>
        <v>40375786</v>
      </c>
      <c r="H32" s="279">
        <f>IF(D30-H30&gt;0,D30-H30,"-")</f>
        <v>37599827</v>
      </c>
      <c r="I32" s="279">
        <f>IF(E30-I30&gt;0,E30-I30,"-")</f>
        <v>173028675</v>
      </c>
      <c r="J32" s="978"/>
    </row>
    <row r="33" spans="2:10" ht="18.75">
      <c r="B33" s="981"/>
      <c r="C33" s="981"/>
      <c r="D33" s="981"/>
      <c r="E33" s="981"/>
      <c r="F33" s="981"/>
      <c r="J33" s="978"/>
    </row>
  </sheetData>
  <sheetProtection/>
  <mergeCells count="3">
    <mergeCell ref="J1:J33"/>
    <mergeCell ref="A3:A4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J33"/>
  <sheetViews>
    <sheetView zoomScale="120" zoomScaleNormal="120" zoomScaleSheetLayoutView="115" workbookViewId="0" topLeftCell="A1">
      <selection activeCell="A22" sqref="A22"/>
    </sheetView>
  </sheetViews>
  <sheetFormatPr defaultColWidth="9.00390625" defaultRowHeight="12.75"/>
  <cols>
    <col min="1" max="1" width="6.875" style="33" customWidth="1"/>
    <col min="2" max="2" width="49.875" style="76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900" customWidth="1"/>
    <col min="11" max="11" width="9.375" style="33" customWidth="1"/>
    <col min="12" max="12" width="11.00390625" style="33" bestFit="1" customWidth="1"/>
    <col min="13" max="16384" width="9.375" style="33" customWidth="1"/>
  </cols>
  <sheetData>
    <row r="1" spans="1:10" ht="31.5" customHeight="1">
      <c r="A1" s="245"/>
      <c r="B1" s="273" t="s">
        <v>83</v>
      </c>
      <c r="C1" s="295"/>
      <c r="D1" s="295"/>
      <c r="E1" s="295"/>
      <c r="F1" s="295"/>
      <c r="G1" s="295"/>
      <c r="H1" s="295"/>
      <c r="I1" s="295"/>
      <c r="J1" s="978" t="s">
        <v>1003</v>
      </c>
    </row>
    <row r="2" spans="1:10" ht="14.25" thickBot="1">
      <c r="A2" s="245"/>
      <c r="B2" s="248"/>
      <c r="C2" s="245"/>
      <c r="D2" s="245"/>
      <c r="E2" s="245"/>
      <c r="F2" s="245"/>
      <c r="G2" s="296"/>
      <c r="H2" s="296"/>
      <c r="I2" s="296" t="str">
        <f>'5.sz.mell.'!I2</f>
        <v> Forintban!</v>
      </c>
      <c r="J2" s="978"/>
    </row>
    <row r="3" spans="1:10" ht="13.5" customHeight="1" thickBot="1">
      <c r="A3" s="979" t="s">
        <v>53</v>
      </c>
      <c r="B3" s="297" t="s">
        <v>43</v>
      </c>
      <c r="C3" s="298"/>
      <c r="D3" s="299"/>
      <c r="E3" s="299"/>
      <c r="F3" s="297" t="s">
        <v>44</v>
      </c>
      <c r="G3" s="300"/>
      <c r="H3" s="301"/>
      <c r="I3" s="302"/>
      <c r="J3" s="978"/>
    </row>
    <row r="4" spans="1:10" s="135" customFormat="1" ht="36.75" thickBot="1">
      <c r="A4" s="980"/>
      <c r="B4" s="250" t="s">
        <v>47</v>
      </c>
      <c r="C4" s="77" t="str">
        <f>+CONCATENATE('1.sz.mell.'!C7," eredeti előirányzat")</f>
        <v>2022.évi eredeti előirányzat</v>
      </c>
      <c r="D4" s="516" t="str">
        <f>+CONCATENATE('1.sz.mell.'!C7," módosított előirányzat")</f>
        <v>2022.évi módosított előirányzat</v>
      </c>
      <c r="E4" s="303" t="str">
        <f>CONCATENATE('5.sz.mell.'!E4)</f>
        <v>2022. XII. 31. teljesítés</v>
      </c>
      <c r="F4" s="250" t="s">
        <v>47</v>
      </c>
      <c r="G4" s="251" t="str">
        <f>+C4</f>
        <v>2022.évi eredeti előirányzat</v>
      </c>
      <c r="H4" s="251" t="str">
        <f>+D4</f>
        <v>2022.évi módosított előirányzat</v>
      </c>
      <c r="I4" s="304" t="str">
        <f>+E4</f>
        <v>2022. XII. 31. teljesítés</v>
      </c>
      <c r="J4" s="978"/>
    </row>
    <row r="5" spans="1:10" s="135" customFormat="1" ht="13.5" thickBot="1">
      <c r="A5" s="305" t="s">
        <v>236</v>
      </c>
      <c r="B5" s="306" t="s">
        <v>237</v>
      </c>
      <c r="C5" s="136" t="s">
        <v>238</v>
      </c>
      <c r="D5" s="136" t="s">
        <v>240</v>
      </c>
      <c r="E5" s="307" t="s">
        <v>239</v>
      </c>
      <c r="F5" s="306" t="s">
        <v>241</v>
      </c>
      <c r="G5" s="307" t="s">
        <v>242</v>
      </c>
      <c r="H5" s="314" t="s">
        <v>243</v>
      </c>
      <c r="I5" s="315" t="s">
        <v>263</v>
      </c>
      <c r="J5" s="978"/>
    </row>
    <row r="6" spans="1:10" ht="12.75" customHeight="1">
      <c r="A6" s="138" t="s">
        <v>473</v>
      </c>
      <c r="B6" s="139" t="s">
        <v>193</v>
      </c>
      <c r="C6" s="764">
        <v>84154304</v>
      </c>
      <c r="D6" s="764">
        <v>47266016</v>
      </c>
      <c r="E6" s="128">
        <v>47266016</v>
      </c>
      <c r="F6" s="139" t="s">
        <v>114</v>
      </c>
      <c r="G6" s="768">
        <v>267181723</v>
      </c>
      <c r="H6" s="282">
        <v>174160371</v>
      </c>
      <c r="I6" s="147">
        <v>165150588</v>
      </c>
      <c r="J6" s="978"/>
    </row>
    <row r="7" spans="1:10" ht="12.75">
      <c r="A7" s="140" t="s">
        <v>374</v>
      </c>
      <c r="B7" s="141" t="s">
        <v>194</v>
      </c>
      <c r="C7" s="757">
        <v>84154304</v>
      </c>
      <c r="D7" s="757">
        <v>47266016</v>
      </c>
      <c r="E7" s="129">
        <v>47266016</v>
      </c>
      <c r="F7" s="141" t="s">
        <v>198</v>
      </c>
      <c r="G7" s="757">
        <v>226315723</v>
      </c>
      <c r="H7" s="129">
        <v>129434326</v>
      </c>
      <c r="I7" s="310">
        <v>129434326</v>
      </c>
      <c r="J7" s="978"/>
    </row>
    <row r="8" spans="1:10" ht="12.75" customHeight="1">
      <c r="A8" s="140" t="s">
        <v>375</v>
      </c>
      <c r="B8" s="141" t="s">
        <v>4</v>
      </c>
      <c r="C8" s="757">
        <v>10000000</v>
      </c>
      <c r="D8" s="757">
        <v>750000</v>
      </c>
      <c r="E8" s="129">
        <v>190000</v>
      </c>
      <c r="F8" s="141" t="s">
        <v>99</v>
      </c>
      <c r="G8" s="757">
        <v>82700000</v>
      </c>
      <c r="H8" s="129">
        <v>85643234</v>
      </c>
      <c r="I8" s="310">
        <v>85622053</v>
      </c>
      <c r="J8" s="978"/>
    </row>
    <row r="9" spans="1:10" ht="12.75" customHeight="1">
      <c r="A9" s="140" t="s">
        <v>376</v>
      </c>
      <c r="B9" s="141" t="s">
        <v>195</v>
      </c>
      <c r="C9" s="757"/>
      <c r="D9" s="129"/>
      <c r="E9" s="129"/>
      <c r="F9" s="141" t="s">
        <v>199</v>
      </c>
      <c r="G9" s="757"/>
      <c r="H9" s="129">
        <v>0</v>
      </c>
      <c r="I9" s="310"/>
      <c r="J9" s="978"/>
    </row>
    <row r="10" spans="1:10" ht="12.75" customHeight="1">
      <c r="A10" s="140" t="s">
        <v>377</v>
      </c>
      <c r="B10" s="141" t="s">
        <v>196</v>
      </c>
      <c r="C10" s="757"/>
      <c r="D10" s="129"/>
      <c r="E10" s="129"/>
      <c r="F10" s="141" t="s">
        <v>115</v>
      </c>
      <c r="G10" s="757">
        <v>3401000</v>
      </c>
      <c r="H10" s="129">
        <v>1634200</v>
      </c>
      <c r="I10" s="310">
        <v>1634200</v>
      </c>
      <c r="J10" s="978"/>
    </row>
    <row r="11" spans="1:10" ht="12.75" customHeight="1">
      <c r="A11" s="140" t="s">
        <v>378</v>
      </c>
      <c r="B11" s="141" t="s">
        <v>197</v>
      </c>
      <c r="C11" s="765"/>
      <c r="D11" s="130"/>
      <c r="E11" s="130"/>
      <c r="F11" s="945" t="s">
        <v>745</v>
      </c>
      <c r="G11" s="757">
        <v>21478000</v>
      </c>
      <c r="H11" s="129">
        <v>64408671</v>
      </c>
      <c r="I11" s="310"/>
      <c r="J11" s="978"/>
    </row>
    <row r="12" spans="1:10" ht="12.75" customHeight="1">
      <c r="A12" s="140" t="s">
        <v>379</v>
      </c>
      <c r="B12" s="383">
        <v>0</v>
      </c>
      <c r="C12" s="757"/>
      <c r="D12" s="129"/>
      <c r="E12" s="130"/>
      <c r="F12" s="30">
        <v>0</v>
      </c>
      <c r="G12" s="757"/>
      <c r="H12" s="129"/>
      <c r="I12" s="310"/>
      <c r="J12" s="978"/>
    </row>
    <row r="13" spans="1:10" ht="12.75" customHeight="1">
      <c r="A13" s="140" t="s">
        <v>395</v>
      </c>
      <c r="B13" s="383">
        <v>0</v>
      </c>
      <c r="C13" s="757"/>
      <c r="D13" s="129"/>
      <c r="E13" s="130"/>
      <c r="F13" s="30">
        <v>0</v>
      </c>
      <c r="G13" s="757"/>
      <c r="H13" s="129"/>
      <c r="I13" s="310"/>
      <c r="J13" s="978"/>
    </row>
    <row r="14" spans="1:10" ht="12.75" customHeight="1">
      <c r="A14" s="140" t="s">
        <v>373</v>
      </c>
      <c r="B14" s="601">
        <v>0</v>
      </c>
      <c r="C14" s="765"/>
      <c r="D14" s="130"/>
      <c r="E14" s="130"/>
      <c r="F14" s="30">
        <v>0</v>
      </c>
      <c r="G14" s="757"/>
      <c r="H14" s="129"/>
      <c r="I14" s="310"/>
      <c r="J14" s="978"/>
    </row>
    <row r="15" spans="1:10" ht="12.75">
      <c r="A15" s="140" t="s">
        <v>258</v>
      </c>
      <c r="B15" s="601">
        <v>0</v>
      </c>
      <c r="C15" s="765"/>
      <c r="D15" s="130"/>
      <c r="E15" s="130"/>
      <c r="F15" s="30">
        <v>0</v>
      </c>
      <c r="G15" s="757"/>
      <c r="H15" s="129"/>
      <c r="I15" s="310"/>
      <c r="J15" s="978"/>
    </row>
    <row r="16" spans="1:10" ht="12.75" customHeight="1" thickBot="1">
      <c r="A16" s="159" t="s">
        <v>259</v>
      </c>
      <c r="B16" s="602">
        <v>0</v>
      </c>
      <c r="C16" s="766"/>
      <c r="D16" s="161"/>
      <c r="E16" s="161"/>
      <c r="F16" s="160">
        <v>0</v>
      </c>
      <c r="G16" s="761"/>
      <c r="H16" s="283"/>
      <c r="I16" s="316"/>
      <c r="J16" s="978"/>
    </row>
    <row r="17" spans="1:10" ht="15.75" customHeight="1" thickBot="1">
      <c r="A17" s="143" t="s">
        <v>260</v>
      </c>
      <c r="B17" s="62" t="s">
        <v>503</v>
      </c>
      <c r="C17" s="673">
        <f>+C6+C8+C9+C11+C12+C13+C14+C15+C16</f>
        <v>94154304</v>
      </c>
      <c r="D17" s="132">
        <f>+D6+D8+D9+D11+D12+D13+D14+D15+D16</f>
        <v>48016016</v>
      </c>
      <c r="E17" s="132">
        <f>+E6+E8+E9+E11+E12+E13+E14+E15+E16</f>
        <v>47456016</v>
      </c>
      <c r="F17" s="62" t="s">
        <v>505</v>
      </c>
      <c r="G17" s="673">
        <f>+G6+G8+G10+G11+G12+G13+G14+G15+G16</f>
        <v>374760723</v>
      </c>
      <c r="H17" s="132">
        <f>+H6+H8+H10+H11+H12+H13+H14+H15+H16</f>
        <v>325846476</v>
      </c>
      <c r="I17" s="149">
        <f>+I6+I8+I10+I11+I12+I13+I14+I15+I16</f>
        <v>252406841</v>
      </c>
      <c r="J17" s="978"/>
    </row>
    <row r="18" spans="1:10" ht="12.75" customHeight="1">
      <c r="A18" s="138" t="s">
        <v>380</v>
      </c>
      <c r="B18" s="538" t="s">
        <v>128</v>
      </c>
      <c r="C18" s="767">
        <f>SUM(C19:C23)</f>
        <v>241384654</v>
      </c>
      <c r="D18" s="146">
        <v>241384654</v>
      </c>
      <c r="E18" s="146">
        <f>+E19+E20+E21+E22+E23</f>
        <v>266296011</v>
      </c>
      <c r="F18" s="539" t="s">
        <v>100</v>
      </c>
      <c r="G18" s="769"/>
      <c r="H18" s="284"/>
      <c r="I18" s="317"/>
      <c r="J18" s="978"/>
    </row>
    <row r="19" spans="1:10" ht="12.75" customHeight="1">
      <c r="A19" s="140" t="s">
        <v>381</v>
      </c>
      <c r="B19" s="537" t="s">
        <v>118</v>
      </c>
      <c r="C19" s="763">
        <v>241384654</v>
      </c>
      <c r="D19" s="47">
        <v>241384654</v>
      </c>
      <c r="E19" s="47">
        <v>266296011</v>
      </c>
      <c r="F19" s="539" t="s">
        <v>103</v>
      </c>
      <c r="G19" s="763"/>
      <c r="H19" s="47"/>
      <c r="I19" s="313"/>
      <c r="J19" s="978"/>
    </row>
    <row r="20" spans="1:10" ht="12.75" customHeight="1">
      <c r="A20" s="138" t="s">
        <v>396</v>
      </c>
      <c r="B20" s="610" t="s">
        <v>119</v>
      </c>
      <c r="C20" s="763"/>
      <c r="D20" s="47"/>
      <c r="E20" s="47"/>
      <c r="F20" s="539" t="s">
        <v>80</v>
      </c>
      <c r="G20" s="763"/>
      <c r="H20" s="47"/>
      <c r="I20" s="313"/>
      <c r="J20" s="978"/>
    </row>
    <row r="21" spans="1:10" ht="12.75" customHeight="1">
      <c r="A21" s="140" t="s">
        <v>382</v>
      </c>
      <c r="B21" s="610" t="s">
        <v>120</v>
      </c>
      <c r="C21" s="47"/>
      <c r="D21" s="47"/>
      <c r="E21" s="47"/>
      <c r="F21" s="539" t="s">
        <v>81</v>
      </c>
      <c r="G21" s="763"/>
      <c r="H21" s="47"/>
      <c r="I21" s="313"/>
      <c r="J21" s="978"/>
    </row>
    <row r="22" spans="1:10" ht="12.75" customHeight="1">
      <c r="A22" s="138" t="s">
        <v>383</v>
      </c>
      <c r="B22" s="610" t="s">
        <v>121</v>
      </c>
      <c r="C22" s="47"/>
      <c r="D22" s="47"/>
      <c r="E22" s="47"/>
      <c r="F22" s="535" t="s">
        <v>117</v>
      </c>
      <c r="G22" s="763"/>
      <c r="H22" s="47"/>
      <c r="I22" s="313"/>
      <c r="J22" s="978"/>
    </row>
    <row r="23" spans="1:10" ht="12.75" customHeight="1">
      <c r="A23" s="140" t="s">
        <v>384</v>
      </c>
      <c r="B23" s="610" t="s">
        <v>122</v>
      </c>
      <c r="C23" s="47"/>
      <c r="D23" s="47"/>
      <c r="E23" s="47"/>
      <c r="F23" s="536" t="s">
        <v>104</v>
      </c>
      <c r="G23" s="763"/>
      <c r="H23" s="47"/>
      <c r="I23" s="313"/>
      <c r="J23" s="978"/>
    </row>
    <row r="24" spans="1:10" ht="12.75" customHeight="1">
      <c r="A24" s="138" t="s">
        <v>385</v>
      </c>
      <c r="B24" s="611" t="s">
        <v>123</v>
      </c>
      <c r="C24" s="144">
        <f>+C25+C26+C27+C28+C29</f>
        <v>0</v>
      </c>
      <c r="D24" s="144">
        <f>+D25+D26+D27+D28+D29</f>
        <v>0</v>
      </c>
      <c r="E24" s="144">
        <f>+E25+E26+E27+E28+E29</f>
        <v>0</v>
      </c>
      <c r="F24" s="539" t="s">
        <v>102</v>
      </c>
      <c r="G24" s="763"/>
      <c r="H24" s="47"/>
      <c r="I24" s="313"/>
      <c r="J24" s="978"/>
    </row>
    <row r="25" spans="1:10" ht="12.75" customHeight="1">
      <c r="A25" s="140" t="s">
        <v>386</v>
      </c>
      <c r="B25" s="610" t="s">
        <v>124</v>
      </c>
      <c r="C25" s="47"/>
      <c r="D25" s="47"/>
      <c r="E25" s="47"/>
      <c r="F25" s="539" t="s">
        <v>200</v>
      </c>
      <c r="G25" s="763">
        <v>1154021</v>
      </c>
      <c r="H25" s="47">
        <v>1154021</v>
      </c>
      <c r="I25" s="313">
        <v>1147442</v>
      </c>
      <c r="J25" s="978"/>
    </row>
    <row r="26" spans="1:10" ht="12.75" customHeight="1">
      <c r="A26" s="138" t="s">
        <v>387</v>
      </c>
      <c r="B26" s="610" t="s">
        <v>125</v>
      </c>
      <c r="C26" s="47"/>
      <c r="D26" s="47"/>
      <c r="E26" s="599"/>
      <c r="F26" s="613" t="s">
        <v>166</v>
      </c>
      <c r="G26" s="47"/>
      <c r="H26" s="47"/>
      <c r="I26" s="313"/>
      <c r="J26" s="978"/>
    </row>
    <row r="27" spans="1:10" ht="12.75" customHeight="1">
      <c r="A27" s="140" t="s">
        <v>397</v>
      </c>
      <c r="B27" s="610" t="s">
        <v>126</v>
      </c>
      <c r="C27" s="47"/>
      <c r="D27" s="47"/>
      <c r="E27" s="599"/>
      <c r="F27" s="614">
        <v>0</v>
      </c>
      <c r="G27" s="47"/>
      <c r="H27" s="47"/>
      <c r="I27" s="313"/>
      <c r="J27" s="978"/>
    </row>
    <row r="28" spans="1:10" ht="12.75" customHeight="1">
      <c r="A28" s="138" t="s">
        <v>388</v>
      </c>
      <c r="B28" s="540" t="s">
        <v>127</v>
      </c>
      <c r="C28" s="47"/>
      <c r="D28" s="47"/>
      <c r="E28" s="599"/>
      <c r="F28" s="614">
        <v>0</v>
      </c>
      <c r="G28" s="47"/>
      <c r="H28" s="47"/>
      <c r="I28" s="313"/>
      <c r="J28" s="978"/>
    </row>
    <row r="29" spans="1:10" ht="12.75" customHeight="1" thickBot="1">
      <c r="A29" s="140" t="s">
        <v>389</v>
      </c>
      <c r="B29" s="612" t="s">
        <v>165</v>
      </c>
      <c r="C29" s="47"/>
      <c r="D29" s="47"/>
      <c r="E29" s="599"/>
      <c r="F29" s="615">
        <v>0</v>
      </c>
      <c r="G29" s="47"/>
      <c r="H29" s="47"/>
      <c r="I29" s="313"/>
      <c r="J29" s="978"/>
    </row>
    <row r="30" spans="1:10" ht="21.75" customHeight="1" thickBot="1">
      <c r="A30" s="143" t="s">
        <v>390</v>
      </c>
      <c r="B30" s="62" t="s">
        <v>504</v>
      </c>
      <c r="C30" s="132">
        <f>+C18+C24</f>
        <v>241384654</v>
      </c>
      <c r="D30" s="132">
        <f>+D18+D24</f>
        <v>241384654</v>
      </c>
      <c r="E30" s="132">
        <f>+E18+E24</f>
        <v>266296011</v>
      </c>
      <c r="F30" s="62" t="s">
        <v>506</v>
      </c>
      <c r="G30" s="132">
        <f>SUM(G18:G29)</f>
        <v>1154021</v>
      </c>
      <c r="H30" s="132">
        <f>SUM(H18:H29)</f>
        <v>1154021</v>
      </c>
      <c r="I30" s="149">
        <f>SUM(I18:I29)</f>
        <v>1147442</v>
      </c>
      <c r="J30" s="978"/>
    </row>
    <row r="31" spans="1:10" ht="13.5" thickBot="1">
      <c r="A31" s="143" t="s">
        <v>391</v>
      </c>
      <c r="B31" s="145" t="s">
        <v>201</v>
      </c>
      <c r="C31" s="279">
        <f>+C17+C30</f>
        <v>335538958</v>
      </c>
      <c r="D31" s="279">
        <f>+D17+D30</f>
        <v>289400670</v>
      </c>
      <c r="E31" s="280">
        <f>+E17+E30</f>
        <v>313752027</v>
      </c>
      <c r="F31" s="145" t="s">
        <v>202</v>
      </c>
      <c r="G31" s="279">
        <f>+G17+G30</f>
        <v>375914744</v>
      </c>
      <c r="H31" s="279">
        <f>+H17+H30</f>
        <v>327000497</v>
      </c>
      <c r="I31" s="280">
        <f>+I17+I30</f>
        <v>253554283</v>
      </c>
      <c r="J31" s="978"/>
    </row>
    <row r="32" spans="1:10" ht="13.5" thickBot="1">
      <c r="A32" s="143" t="s">
        <v>392</v>
      </c>
      <c r="B32" s="145" t="s">
        <v>93</v>
      </c>
      <c r="C32" s="279">
        <f>IF(C17-G17&lt;0,G17-C17,"-")</f>
        <v>280606419</v>
      </c>
      <c r="D32" s="279">
        <f>IF(D17-H17&lt;0,H17-D17,"-")</f>
        <v>277830460</v>
      </c>
      <c r="E32" s="280">
        <f>IF(E17-I17&lt;0,I17-E17,"-")</f>
        <v>204950825</v>
      </c>
      <c r="F32" s="145" t="s">
        <v>94</v>
      </c>
      <c r="G32" s="279" t="str">
        <f>IF(C17-G17&gt;0,C17-G17,"-")</f>
        <v>-</v>
      </c>
      <c r="H32" s="279" t="str">
        <f>IF(D17-H17&gt;0,D17-H17,"-")</f>
        <v>-</v>
      </c>
      <c r="I32" s="280" t="str">
        <f>IF(E17-I17&gt;0,E17-I17,"-")</f>
        <v>-</v>
      </c>
      <c r="J32" s="978"/>
    </row>
    <row r="33" spans="1:10" ht="13.5" thickBot="1">
      <c r="A33" s="143" t="s">
        <v>393</v>
      </c>
      <c r="B33" s="145" t="s">
        <v>252</v>
      </c>
      <c r="C33" s="279">
        <f>IF(C31-G31&lt;0,G31-C31,"-")</f>
        <v>40375786</v>
      </c>
      <c r="D33" s="279">
        <f>IF(D31-H31&lt;0,H31-D31,"-")</f>
        <v>37599827</v>
      </c>
      <c r="E33" s="279" t="str">
        <f>IF(E31-I31&lt;0,I31-E31,"-")</f>
        <v>-</v>
      </c>
      <c r="F33" s="145" t="s">
        <v>253</v>
      </c>
      <c r="G33" s="279" t="str">
        <f>IF(C31-G31&gt;0,C31-G31,"-")</f>
        <v>-</v>
      </c>
      <c r="H33" s="279" t="str">
        <f>IF(D31-H31&gt;0,D31-H31,"-")</f>
        <v>-</v>
      </c>
      <c r="I33" s="281">
        <f>IF(E31-I31&gt;0,E31-I31,"-")</f>
        <v>60197744</v>
      </c>
      <c r="J33" s="978"/>
    </row>
  </sheetData>
  <sheetProtection formatCells="0"/>
  <mergeCells count="2">
    <mergeCell ref="J1:J33"/>
    <mergeCell ref="A3:A4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G27"/>
  <sheetViews>
    <sheetView zoomScale="120" zoomScaleNormal="120" workbookViewId="0" topLeftCell="A7">
      <selection activeCell="D20" sqref="D20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4" width="15.625" style="27" customWidth="1"/>
    <col min="5" max="5" width="18.00390625" style="27" customWidth="1"/>
    <col min="6" max="6" width="16.625" style="27" customWidth="1"/>
    <col min="7" max="7" width="16.375" style="33" customWidth="1"/>
    <col min="8" max="16384" width="9.375" style="27" customWidth="1"/>
  </cols>
  <sheetData>
    <row r="1" spans="1:7" ht="15" customHeight="1">
      <c r="A1" s="248"/>
      <c r="B1" s="982" t="s">
        <v>1004</v>
      </c>
      <c r="C1" s="983"/>
      <c r="D1" s="983"/>
      <c r="E1" s="983"/>
      <c r="F1" s="983"/>
      <c r="G1" s="983"/>
    </row>
    <row r="2" spans="1:7" ht="12.75">
      <c r="A2" s="248"/>
      <c r="B2" s="245"/>
      <c r="C2" s="245"/>
      <c r="D2" s="245"/>
      <c r="E2" s="245"/>
      <c r="F2" s="245"/>
      <c r="G2" s="245"/>
    </row>
    <row r="3" spans="1:7" ht="25.5" customHeight="1">
      <c r="A3" s="984" t="s">
        <v>280</v>
      </c>
      <c r="B3" s="984"/>
      <c r="C3" s="984"/>
      <c r="D3" s="984"/>
      <c r="E3" s="984"/>
      <c r="F3" s="984"/>
      <c r="G3" s="984"/>
    </row>
    <row r="4" spans="1:7" ht="22.5" customHeight="1" thickBot="1">
      <c r="A4" s="248"/>
      <c r="B4" s="245"/>
      <c r="C4" s="245"/>
      <c r="D4" s="245"/>
      <c r="E4" s="245"/>
      <c r="F4" s="245"/>
      <c r="G4" s="249" t="str">
        <f>'6.sz.mell.'!I2</f>
        <v> Forintban!</v>
      </c>
    </row>
    <row r="5" spans="1:7" s="29" customFormat="1" ht="44.25" customHeight="1" thickBot="1">
      <c r="A5" s="250" t="s">
        <v>49</v>
      </c>
      <c r="B5" s="251" t="s">
        <v>50</v>
      </c>
      <c r="C5" s="251" t="s">
        <v>51</v>
      </c>
      <c r="D5" s="77" t="s">
        <v>1077</v>
      </c>
      <c r="E5" s="77" t="s">
        <v>1078</v>
      </c>
      <c r="F5" s="904" t="s">
        <v>1005</v>
      </c>
      <c r="G5" s="32" t="s">
        <v>1079</v>
      </c>
    </row>
    <row r="6" spans="1:7" s="33" customFormat="1" ht="12" customHeight="1" thickBot="1">
      <c r="A6" s="318" t="s">
        <v>236</v>
      </c>
      <c r="B6" s="319" t="s">
        <v>237</v>
      </c>
      <c r="C6" s="319" t="s">
        <v>238</v>
      </c>
      <c r="D6" s="319" t="s">
        <v>240</v>
      </c>
      <c r="E6" s="319" t="s">
        <v>239</v>
      </c>
      <c r="F6" s="319" t="s">
        <v>241</v>
      </c>
      <c r="G6" s="231" t="s">
        <v>268</v>
      </c>
    </row>
    <row r="7" spans="1:7" ht="15.75" customHeight="1">
      <c r="A7" s="679" t="s">
        <v>527</v>
      </c>
      <c r="B7" s="680">
        <v>129404929</v>
      </c>
      <c r="C7" s="681" t="s">
        <v>528</v>
      </c>
      <c r="D7" s="680">
        <v>1707500</v>
      </c>
      <c r="E7" s="21">
        <v>129434326</v>
      </c>
      <c r="F7" s="21">
        <v>129434326</v>
      </c>
      <c r="G7" s="34">
        <f>D7+F7</f>
        <v>131141826</v>
      </c>
    </row>
    <row r="8" spans="1:7" ht="15.75" customHeight="1">
      <c r="A8" s="679" t="s">
        <v>529</v>
      </c>
      <c r="B8" s="680">
        <v>102491544</v>
      </c>
      <c r="C8" s="681" t="s">
        <v>530</v>
      </c>
      <c r="D8" s="788">
        <v>3873250</v>
      </c>
      <c r="E8" s="21">
        <v>0</v>
      </c>
      <c r="F8" s="21"/>
      <c r="G8" s="34">
        <f aca="true" t="shared" si="0" ref="G8:G26">D8+F8</f>
        <v>3873250</v>
      </c>
    </row>
    <row r="9" spans="1:7" ht="15.75" customHeight="1">
      <c r="A9" s="679" t="s">
        <v>531</v>
      </c>
      <c r="B9" s="680">
        <v>10511553</v>
      </c>
      <c r="C9" s="681" t="s">
        <v>532</v>
      </c>
      <c r="D9" s="680"/>
      <c r="E9" s="21">
        <v>10511553</v>
      </c>
      <c r="F9" s="21">
        <v>10511553</v>
      </c>
      <c r="G9" s="34">
        <f t="shared" si="0"/>
        <v>10511553</v>
      </c>
    </row>
    <row r="10" spans="1:7" ht="15.75" customHeight="1">
      <c r="A10" s="679" t="s">
        <v>533</v>
      </c>
      <c r="B10" s="680">
        <v>6223000</v>
      </c>
      <c r="C10" s="681" t="s">
        <v>532</v>
      </c>
      <c r="D10" s="680"/>
      <c r="E10" s="21">
        <v>6223000</v>
      </c>
      <c r="F10" s="21"/>
      <c r="G10" s="34">
        <f t="shared" si="0"/>
        <v>0</v>
      </c>
    </row>
    <row r="11" spans="1:7" ht="15.75" customHeight="1">
      <c r="A11" s="679" t="s">
        <v>534</v>
      </c>
      <c r="B11" s="680">
        <v>7500000</v>
      </c>
      <c r="C11" s="681" t="s">
        <v>530</v>
      </c>
      <c r="D11" s="680">
        <v>6000000</v>
      </c>
      <c r="E11" s="21">
        <v>1500000</v>
      </c>
      <c r="F11" s="21">
        <v>1500000</v>
      </c>
      <c r="G11" s="34">
        <f t="shared" si="0"/>
        <v>7500000</v>
      </c>
    </row>
    <row r="12" spans="1:7" ht="15.75" customHeight="1">
      <c r="A12" s="679" t="s">
        <v>535</v>
      </c>
      <c r="B12" s="680">
        <v>3950586</v>
      </c>
      <c r="C12" s="681" t="s">
        <v>530</v>
      </c>
      <c r="D12" s="680">
        <v>1959586</v>
      </c>
      <c r="E12" s="21">
        <v>1991000</v>
      </c>
      <c r="F12" s="21">
        <v>1990635</v>
      </c>
      <c r="G12" s="34">
        <f t="shared" si="0"/>
        <v>3950221</v>
      </c>
    </row>
    <row r="13" spans="1:7" ht="15.75" customHeight="1">
      <c r="A13" s="679" t="s">
        <v>536</v>
      </c>
      <c r="B13" s="680">
        <v>460000</v>
      </c>
      <c r="C13" s="681" t="s">
        <v>530</v>
      </c>
      <c r="D13" s="680"/>
      <c r="E13" s="21">
        <v>460000</v>
      </c>
      <c r="F13" s="21">
        <v>460000</v>
      </c>
      <c r="G13" s="34">
        <f t="shared" si="0"/>
        <v>460000</v>
      </c>
    </row>
    <row r="14" spans="1:7" ht="15.75" customHeight="1">
      <c r="A14" s="679" t="s">
        <v>537</v>
      </c>
      <c r="B14" s="680">
        <v>2000000</v>
      </c>
      <c r="C14" s="681" t="s">
        <v>532</v>
      </c>
      <c r="D14" s="680"/>
      <c r="E14" s="21">
        <v>2000000</v>
      </c>
      <c r="F14" s="21">
        <v>1955800</v>
      </c>
      <c r="G14" s="803">
        <f t="shared" si="0"/>
        <v>1955800</v>
      </c>
    </row>
    <row r="15" spans="1:7" ht="15.75" customHeight="1">
      <c r="A15" s="679" t="s">
        <v>538</v>
      </c>
      <c r="B15" s="680">
        <v>400000</v>
      </c>
      <c r="C15" s="681" t="s">
        <v>532</v>
      </c>
      <c r="D15" s="680"/>
      <c r="E15" s="21">
        <v>400000</v>
      </c>
      <c r="F15" s="21">
        <v>132514</v>
      </c>
      <c r="G15" s="803">
        <f t="shared" si="0"/>
        <v>132514</v>
      </c>
    </row>
    <row r="16" spans="1:7" ht="15.75" customHeight="1">
      <c r="A16" s="679" t="s">
        <v>539</v>
      </c>
      <c r="B16" s="680">
        <v>5000000</v>
      </c>
      <c r="C16" s="681" t="s">
        <v>532</v>
      </c>
      <c r="D16" s="680"/>
      <c r="E16" s="21">
        <v>5000000</v>
      </c>
      <c r="F16" s="21">
        <v>2533518</v>
      </c>
      <c r="G16" s="803">
        <f t="shared" si="0"/>
        <v>2533518</v>
      </c>
    </row>
    <row r="17" spans="1:7" ht="15.75" customHeight="1">
      <c r="A17" s="679" t="s">
        <v>540</v>
      </c>
      <c r="B17" s="680">
        <v>3000000</v>
      </c>
      <c r="C17" s="681" t="s">
        <v>532</v>
      </c>
      <c r="D17" s="680"/>
      <c r="E17" s="21">
        <v>2089082</v>
      </c>
      <c r="F17" s="21">
        <v>2089082</v>
      </c>
      <c r="G17" s="803">
        <f t="shared" si="0"/>
        <v>2089082</v>
      </c>
    </row>
    <row r="18" spans="1:7" ht="15.75" customHeight="1">
      <c r="A18" s="679" t="s">
        <v>541</v>
      </c>
      <c r="B18" s="680">
        <v>1275000</v>
      </c>
      <c r="C18" s="681">
        <v>2022</v>
      </c>
      <c r="D18" s="680"/>
      <c r="E18" s="21">
        <v>1275000</v>
      </c>
      <c r="F18" s="21">
        <v>1275000</v>
      </c>
      <c r="G18" s="803">
        <f t="shared" si="0"/>
        <v>1275000</v>
      </c>
    </row>
    <row r="19" spans="1:7" ht="15.75" customHeight="1">
      <c r="A19" s="679" t="s">
        <v>542</v>
      </c>
      <c r="B19" s="680">
        <v>292000</v>
      </c>
      <c r="C19" s="681" t="s">
        <v>532</v>
      </c>
      <c r="D19" s="680"/>
      <c r="E19" s="21">
        <v>147000</v>
      </c>
      <c r="F19" s="21">
        <v>138750</v>
      </c>
      <c r="G19" s="34">
        <v>138750</v>
      </c>
    </row>
    <row r="20" spans="1:7" ht="15.75" customHeight="1">
      <c r="A20" s="679" t="s">
        <v>543</v>
      </c>
      <c r="B20" s="680">
        <v>100000</v>
      </c>
      <c r="C20" s="681" t="s">
        <v>532</v>
      </c>
      <c r="D20" s="680"/>
      <c r="E20" s="21">
        <v>100000</v>
      </c>
      <c r="F20" s="21">
        <v>100000</v>
      </c>
      <c r="G20" s="34">
        <f t="shared" si="0"/>
        <v>100000</v>
      </c>
    </row>
    <row r="21" spans="1:7" ht="15.75" customHeight="1">
      <c r="A21" s="679" t="s">
        <v>544</v>
      </c>
      <c r="B21" s="680">
        <v>8124664</v>
      </c>
      <c r="C21" s="681" t="s">
        <v>532</v>
      </c>
      <c r="D21" s="680"/>
      <c r="E21" s="21">
        <v>8124664</v>
      </c>
      <c r="F21" s="21">
        <v>8124664</v>
      </c>
      <c r="G21" s="34">
        <f t="shared" si="0"/>
        <v>8124664</v>
      </c>
    </row>
    <row r="22" spans="1:7" ht="15.75" customHeight="1">
      <c r="A22" s="679" t="s">
        <v>545</v>
      </c>
      <c r="B22" s="680">
        <v>120000</v>
      </c>
      <c r="C22" s="681">
        <v>2022</v>
      </c>
      <c r="D22" s="680"/>
      <c r="E22" s="21">
        <v>0</v>
      </c>
      <c r="F22" s="21"/>
      <c r="G22" s="34">
        <f t="shared" si="0"/>
        <v>0</v>
      </c>
    </row>
    <row r="23" spans="1:7" ht="15.75" customHeight="1">
      <c r="A23" s="679" t="s">
        <v>546</v>
      </c>
      <c r="B23" s="680">
        <v>2720606</v>
      </c>
      <c r="C23" s="681">
        <v>2022</v>
      </c>
      <c r="D23" s="680"/>
      <c r="E23" s="21">
        <v>2720606</v>
      </c>
      <c r="F23" s="21">
        <v>2720606</v>
      </c>
      <c r="G23" s="34">
        <f t="shared" si="0"/>
        <v>2720606</v>
      </c>
    </row>
    <row r="24" spans="1:7" ht="15.75" customHeight="1">
      <c r="A24" s="679" t="s">
        <v>547</v>
      </c>
      <c r="B24" s="680">
        <v>1884420</v>
      </c>
      <c r="C24" s="681">
        <v>2022</v>
      </c>
      <c r="D24" s="680"/>
      <c r="E24" s="22">
        <v>1884420</v>
      </c>
      <c r="F24" s="22">
        <v>1884420</v>
      </c>
      <c r="G24" s="35">
        <f t="shared" si="0"/>
        <v>1884420</v>
      </c>
    </row>
    <row r="25" spans="1:7" ht="15.75" customHeight="1">
      <c r="A25" s="679" t="s">
        <v>548</v>
      </c>
      <c r="B25" s="680">
        <v>299720</v>
      </c>
      <c r="C25" s="681">
        <v>2022</v>
      </c>
      <c r="D25" s="680"/>
      <c r="E25" s="22">
        <v>299720</v>
      </c>
      <c r="F25" s="22">
        <v>299720</v>
      </c>
      <c r="G25" s="35">
        <f t="shared" si="0"/>
        <v>299720</v>
      </c>
    </row>
    <row r="26" spans="1:7" ht="15.75" customHeight="1" thickBot="1">
      <c r="A26" s="679"/>
      <c r="B26" s="680"/>
      <c r="C26" s="681"/>
      <c r="D26" s="680"/>
      <c r="E26" s="22"/>
      <c r="F26" s="22"/>
      <c r="G26" s="35">
        <f t="shared" si="0"/>
        <v>0</v>
      </c>
    </row>
    <row r="27" spans="1:7" s="38" customFormat="1" ht="18" customHeight="1" thickBot="1">
      <c r="A27" s="78" t="s">
        <v>41</v>
      </c>
      <c r="B27" s="36">
        <f>SUM(B7:B26)</f>
        <v>285758022</v>
      </c>
      <c r="C27" s="59"/>
      <c r="D27" s="36">
        <f>SUM(D7:D26)</f>
        <v>13540336</v>
      </c>
      <c r="E27" s="36">
        <f>SUM(E7:E26)</f>
        <v>174160371</v>
      </c>
      <c r="F27" s="36">
        <f>SUM(F7:F26)</f>
        <v>165150588</v>
      </c>
      <c r="G27" s="37">
        <f>SUM(G7:G26)</f>
        <v>178690924</v>
      </c>
    </row>
  </sheetData>
  <sheetProtection/>
  <mergeCells count="2">
    <mergeCell ref="B1:G1"/>
    <mergeCell ref="A3:G3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G19"/>
  <sheetViews>
    <sheetView workbookViewId="0" topLeftCell="A1">
      <selection activeCell="D7" sqref="D7"/>
    </sheetView>
  </sheetViews>
  <sheetFormatPr defaultColWidth="9.00390625" defaultRowHeight="12.75"/>
  <cols>
    <col min="1" max="1" width="60.375" style="28" customWidth="1"/>
    <col min="2" max="2" width="14.125" style="27" customWidth="1"/>
    <col min="3" max="3" width="13.875" style="27" customWidth="1"/>
    <col min="4" max="4" width="12.875" style="27" customWidth="1"/>
    <col min="5" max="5" width="13.625" style="27" customWidth="1"/>
    <col min="6" max="6" width="14.625" style="27" customWidth="1"/>
    <col min="7" max="7" width="16.0039062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 customHeight="1">
      <c r="A1" s="248"/>
      <c r="B1" s="982" t="s">
        <v>1006</v>
      </c>
      <c r="C1" s="982"/>
      <c r="D1" s="982"/>
      <c r="E1" s="982"/>
      <c r="F1" s="982"/>
      <c r="G1" s="982"/>
    </row>
    <row r="2" spans="1:7" ht="12.75">
      <c r="A2" s="248"/>
      <c r="B2" s="245"/>
      <c r="C2" s="245"/>
      <c r="D2" s="245"/>
      <c r="E2" s="245"/>
      <c r="F2" s="245"/>
      <c r="G2" s="245"/>
    </row>
    <row r="3" spans="1:7" ht="24.75" customHeight="1">
      <c r="A3" s="984" t="s">
        <v>281</v>
      </c>
      <c r="B3" s="984"/>
      <c r="C3" s="984"/>
      <c r="D3" s="984"/>
      <c r="E3" s="984"/>
      <c r="F3" s="984"/>
      <c r="G3" s="984"/>
    </row>
    <row r="4" spans="1:7" ht="23.25" customHeight="1" thickBot="1">
      <c r="A4" s="248"/>
      <c r="B4" s="245"/>
      <c r="C4" s="245"/>
      <c r="D4" s="245"/>
      <c r="E4" s="245"/>
      <c r="F4" s="245"/>
      <c r="G4" s="249" t="str">
        <f>'7.sz.mell.'!G4</f>
        <v> Forintban!</v>
      </c>
    </row>
    <row r="5" spans="1:7" s="29" customFormat="1" ht="48.75" customHeight="1" thickBot="1">
      <c r="A5" s="250" t="s">
        <v>52</v>
      </c>
      <c r="B5" s="251" t="s">
        <v>50</v>
      </c>
      <c r="C5" s="251" t="s">
        <v>51</v>
      </c>
      <c r="D5" s="77" t="str">
        <f>+'7.sz.mell.'!D5</f>
        <v>Felhasználás   2021. XII. 31-ig</v>
      </c>
      <c r="E5" s="77" t="s">
        <v>1078</v>
      </c>
      <c r="F5" s="77" t="s">
        <v>1005</v>
      </c>
      <c r="G5" s="32" t="s">
        <v>1079</v>
      </c>
    </row>
    <row r="6" spans="1:7" s="33" customFormat="1" ht="15" customHeight="1" thickBot="1">
      <c r="A6" s="318" t="s">
        <v>236</v>
      </c>
      <c r="B6" s="319" t="s">
        <v>237</v>
      </c>
      <c r="C6" s="319" t="s">
        <v>238</v>
      </c>
      <c r="D6" s="319" t="s">
        <v>240</v>
      </c>
      <c r="E6" s="319" t="s">
        <v>239</v>
      </c>
      <c r="F6" s="319" t="s">
        <v>241</v>
      </c>
      <c r="G6" s="320" t="s">
        <v>268</v>
      </c>
    </row>
    <row r="7" spans="1:7" ht="15.75" customHeight="1">
      <c r="A7" s="39" t="s">
        <v>549</v>
      </c>
      <c r="B7" s="40">
        <v>31000000</v>
      </c>
      <c r="C7" s="946">
        <v>2022</v>
      </c>
      <c r="D7" s="40"/>
      <c r="E7" s="40">
        <v>28137808</v>
      </c>
      <c r="F7" s="40">
        <v>28137808</v>
      </c>
      <c r="G7" s="41">
        <f>D7+F7</f>
        <v>28137808</v>
      </c>
    </row>
    <row r="8" spans="1:7" ht="15.75" customHeight="1">
      <c r="A8" s="39" t="s">
        <v>550</v>
      </c>
      <c r="B8" s="40">
        <v>42245404</v>
      </c>
      <c r="C8" s="946">
        <v>2022</v>
      </c>
      <c r="D8" s="40"/>
      <c r="E8" s="40">
        <v>44403231</v>
      </c>
      <c r="F8" s="40">
        <v>44403231</v>
      </c>
      <c r="G8" s="41">
        <f aca="true" t="shared" si="0" ref="G8:G18">D8+F8</f>
        <v>44403231</v>
      </c>
    </row>
    <row r="9" spans="1:7" ht="15.75" customHeight="1">
      <c r="A9" s="39" t="s">
        <v>531</v>
      </c>
      <c r="B9" s="40">
        <v>2639695</v>
      </c>
      <c r="C9" s="946">
        <v>2022</v>
      </c>
      <c r="D9" s="40"/>
      <c r="E9" s="40">
        <v>2639695</v>
      </c>
      <c r="F9" s="40">
        <v>2639695</v>
      </c>
      <c r="G9" s="41">
        <v>2639695</v>
      </c>
    </row>
    <row r="10" spans="1:7" ht="15.75" customHeight="1">
      <c r="A10" s="39" t="s">
        <v>551</v>
      </c>
      <c r="B10" s="40">
        <v>1500000</v>
      </c>
      <c r="C10" s="946">
        <v>2022</v>
      </c>
      <c r="D10" s="40"/>
      <c r="E10" s="40">
        <v>1500000</v>
      </c>
      <c r="F10" s="40">
        <v>1499459</v>
      </c>
      <c r="G10" s="41">
        <f t="shared" si="0"/>
        <v>1499459</v>
      </c>
    </row>
    <row r="11" spans="1:7" ht="12.75">
      <c r="A11" s="39" t="s">
        <v>552</v>
      </c>
      <c r="B11" s="40">
        <v>1300000</v>
      </c>
      <c r="C11" s="946">
        <v>2022</v>
      </c>
      <c r="D11" s="40"/>
      <c r="E11" s="40">
        <v>1300000</v>
      </c>
      <c r="F11" s="40">
        <v>1299210</v>
      </c>
      <c r="G11" s="41">
        <f t="shared" si="0"/>
        <v>1299210</v>
      </c>
    </row>
    <row r="12" spans="1:7" ht="15.75" customHeight="1">
      <c r="A12" s="39" t="s">
        <v>553</v>
      </c>
      <c r="B12" s="40">
        <v>1500000</v>
      </c>
      <c r="C12" s="946">
        <v>2022</v>
      </c>
      <c r="D12" s="40"/>
      <c r="E12" s="40">
        <v>1500000</v>
      </c>
      <c r="F12" s="40">
        <v>1492250</v>
      </c>
      <c r="G12" s="41">
        <f t="shared" si="0"/>
        <v>1492250</v>
      </c>
    </row>
    <row r="13" spans="1:7" ht="15.75" customHeight="1">
      <c r="A13" s="39" t="s">
        <v>554</v>
      </c>
      <c r="B13" s="40">
        <v>4200000</v>
      </c>
      <c r="C13" s="946">
        <v>2022</v>
      </c>
      <c r="D13" s="40"/>
      <c r="E13" s="40">
        <v>4200000</v>
      </c>
      <c r="F13" s="40">
        <v>4191000</v>
      </c>
      <c r="G13" s="41">
        <f t="shared" si="0"/>
        <v>4191000</v>
      </c>
    </row>
    <row r="14" spans="1:7" ht="12.75">
      <c r="A14" s="39" t="s">
        <v>555</v>
      </c>
      <c r="B14" s="40">
        <v>600000</v>
      </c>
      <c r="C14" s="946">
        <v>2022</v>
      </c>
      <c r="D14" s="40"/>
      <c r="E14" s="40">
        <v>600000</v>
      </c>
      <c r="F14" s="40">
        <v>596900</v>
      </c>
      <c r="G14" s="41">
        <f t="shared" si="0"/>
        <v>596900</v>
      </c>
    </row>
    <row r="15" spans="1:7" ht="15.75" customHeight="1">
      <c r="A15" s="39" t="s">
        <v>556</v>
      </c>
      <c r="B15" s="40">
        <v>1362500</v>
      </c>
      <c r="C15" s="946">
        <v>2022</v>
      </c>
      <c r="D15" s="40"/>
      <c r="E15" s="40">
        <v>1362500</v>
      </c>
      <c r="F15" s="40">
        <v>1362500</v>
      </c>
      <c r="G15" s="41">
        <f t="shared" si="0"/>
        <v>1362500</v>
      </c>
    </row>
    <row r="16" spans="1:7" ht="15.75" customHeight="1">
      <c r="A16" s="39"/>
      <c r="B16" s="40"/>
      <c r="C16" s="510"/>
      <c r="D16" s="40"/>
      <c r="E16" s="40"/>
      <c r="F16" s="40"/>
      <c r="G16" s="41">
        <f t="shared" si="0"/>
        <v>0</v>
      </c>
    </row>
    <row r="17" spans="1:7" ht="15.75" customHeight="1">
      <c r="A17" s="39"/>
      <c r="B17" s="40"/>
      <c r="C17" s="510"/>
      <c r="D17" s="40"/>
      <c r="E17" s="40"/>
      <c r="F17" s="40"/>
      <c r="G17" s="41">
        <f t="shared" si="0"/>
        <v>0</v>
      </c>
    </row>
    <row r="18" spans="1:7" ht="15.75" customHeight="1" thickBot="1">
      <c r="A18" s="39"/>
      <c r="B18" s="40"/>
      <c r="C18" s="510"/>
      <c r="D18" s="40"/>
      <c r="E18" s="40"/>
      <c r="F18" s="40"/>
      <c r="G18" s="41">
        <f t="shared" si="0"/>
        <v>0</v>
      </c>
    </row>
    <row r="19" spans="1:7" s="38" customFormat="1" ht="18" customHeight="1" thickBot="1">
      <c r="A19" s="78" t="s">
        <v>41</v>
      </c>
      <c r="B19" s="79">
        <f>SUM(B7:B18)</f>
        <v>86347599</v>
      </c>
      <c r="C19" s="60"/>
      <c r="D19" s="79">
        <f>SUM(D7:D18)</f>
        <v>0</v>
      </c>
      <c r="E19" s="79">
        <f>SUM(E7:E18)</f>
        <v>85643234</v>
      </c>
      <c r="F19" s="79">
        <f>SUM(F7:F18)</f>
        <v>85622053</v>
      </c>
      <c r="G19" s="42">
        <f>SUM(G7:G18)</f>
        <v>85622053</v>
      </c>
    </row>
  </sheetData>
  <sheetProtection/>
  <mergeCells count="2">
    <mergeCell ref="B1:G1"/>
    <mergeCell ref="A3:G3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56"/>
  <sheetViews>
    <sheetView zoomScale="120" zoomScaleNormal="120" zoomScaleSheetLayoutView="100" workbookViewId="0" topLeftCell="A1">
      <selection activeCell="N13" sqref="N13"/>
    </sheetView>
  </sheetViews>
  <sheetFormatPr defaultColWidth="9.00390625" defaultRowHeight="12.75"/>
  <cols>
    <col min="1" max="1" width="28.50390625" style="0" customWidth="1"/>
    <col min="2" max="4" width="13.875" style="0" customWidth="1"/>
    <col min="5" max="5" width="12.875" style="0" customWidth="1"/>
    <col min="6" max="7" width="13.875" style="0" customWidth="1"/>
    <col min="8" max="8" width="12.875" style="0" customWidth="1"/>
    <col min="9" max="9" width="13.875" style="0" customWidth="1"/>
    <col min="10" max="10" width="7.375" style="0" customWidth="1"/>
    <col min="11" max="11" width="11.375" style="0" customWidth="1"/>
    <col min="12" max="12" width="4.00390625" style="0" customWidth="1"/>
    <col min="13" max="13" width="11.50390625" style="0" bestFit="1" customWidth="1"/>
  </cols>
  <sheetData>
    <row r="1" spans="1:10" ht="15" customHeight="1">
      <c r="A1" s="1015"/>
      <c r="B1" s="1015"/>
      <c r="C1" s="1015"/>
      <c r="D1" s="1015"/>
      <c r="E1" s="1015"/>
      <c r="F1" s="1015"/>
      <c r="G1" s="1015"/>
      <c r="H1" s="1015"/>
      <c r="I1" s="1015"/>
      <c r="J1" s="985" t="s">
        <v>1007</v>
      </c>
    </row>
    <row r="2" spans="1:10" ht="15.75">
      <c r="A2" s="1016" t="s">
        <v>365</v>
      </c>
      <c r="B2" s="1016"/>
      <c r="C2" s="1016"/>
      <c r="D2" s="1016"/>
      <c r="E2" s="1016"/>
      <c r="F2" s="1016"/>
      <c r="G2" s="1016"/>
      <c r="H2" s="1016"/>
      <c r="I2" s="1016"/>
      <c r="J2" s="985"/>
    </row>
    <row r="3" spans="1:10" ht="14.25" thickBot="1">
      <c r="A3" s="543"/>
      <c r="B3" s="543"/>
      <c r="C3" s="543"/>
      <c r="D3" s="543"/>
      <c r="E3" s="543"/>
      <c r="F3" s="543"/>
      <c r="G3" s="543"/>
      <c r="H3" s="1017" t="str">
        <f>H14</f>
        <v>Forintban!</v>
      </c>
      <c r="I3" s="1017"/>
      <c r="J3" s="985"/>
    </row>
    <row r="4" spans="1:10" ht="13.5" thickBot="1">
      <c r="A4" s="1018" t="s">
        <v>72</v>
      </c>
      <c r="B4" s="1019"/>
      <c r="C4" s="1019"/>
      <c r="D4" s="1019"/>
      <c r="E4" s="1019"/>
      <c r="F4" s="1020"/>
      <c r="G4" s="544" t="s">
        <v>274</v>
      </c>
      <c r="H4" s="544" t="s">
        <v>272</v>
      </c>
      <c r="I4" s="544" t="s">
        <v>1098</v>
      </c>
      <c r="J4" s="985"/>
    </row>
    <row r="5" spans="1:10" ht="12.75">
      <c r="A5" s="1021"/>
      <c r="B5" s="1022"/>
      <c r="C5" s="1022"/>
      <c r="D5" s="1022"/>
      <c r="E5" s="1022"/>
      <c r="F5" s="1023"/>
      <c r="G5" s="569"/>
      <c r="H5" s="569"/>
      <c r="I5" s="570"/>
      <c r="J5" s="985"/>
    </row>
    <row r="6" spans="1:10" ht="13.5" thickBot="1">
      <c r="A6" s="1024"/>
      <c r="B6" s="1025"/>
      <c r="C6" s="1025"/>
      <c r="D6" s="1025"/>
      <c r="E6" s="1025"/>
      <c r="F6" s="1026"/>
      <c r="G6" s="571"/>
      <c r="H6" s="572"/>
      <c r="I6" s="573"/>
      <c r="J6" s="985"/>
    </row>
    <row r="7" spans="1:10" ht="13.5" thickBot="1">
      <c r="A7" s="1010" t="s">
        <v>275</v>
      </c>
      <c r="B7" s="1011"/>
      <c r="C7" s="1011"/>
      <c r="D7" s="1011"/>
      <c r="E7" s="1011"/>
      <c r="F7" s="1012"/>
      <c r="G7" s="567">
        <f>SUM(G5:G6)</f>
        <v>0</v>
      </c>
      <c r="H7" s="567">
        <f>SUM(H5:H6)</f>
        <v>0</v>
      </c>
      <c r="I7" s="567">
        <f>SUM(I5:I6)</f>
        <v>0</v>
      </c>
      <c r="J7" s="985"/>
    </row>
    <row r="8" spans="1:10" ht="12.75">
      <c r="A8" s="564"/>
      <c r="B8" s="564"/>
      <c r="C8" s="564"/>
      <c r="D8" s="564"/>
      <c r="E8" s="564"/>
      <c r="F8" s="564"/>
      <c r="G8" s="565"/>
      <c r="H8" s="565"/>
      <c r="I8" s="565"/>
      <c r="J8" s="985"/>
    </row>
    <row r="9" spans="1:10" ht="12.75">
      <c r="A9" s="561"/>
      <c r="B9" s="561"/>
      <c r="C9" s="561"/>
      <c r="D9" s="561"/>
      <c r="E9" s="561"/>
      <c r="F9" s="561"/>
      <c r="G9" s="562"/>
      <c r="H9" s="562"/>
      <c r="I9" s="562"/>
      <c r="J9" s="985"/>
    </row>
    <row r="10" spans="1:10" ht="15.75">
      <c r="A10" s="1013" t="s">
        <v>261</v>
      </c>
      <c r="B10" s="1013"/>
      <c r="C10" s="1013"/>
      <c r="D10" s="1013"/>
      <c r="E10" s="1013"/>
      <c r="F10" s="1013"/>
      <c r="G10" s="1013"/>
      <c r="H10" s="1013"/>
      <c r="I10" s="1013"/>
      <c r="J10" s="985"/>
    </row>
    <row r="11" spans="1:10" ht="15.75">
      <c r="A11" s="1014" t="s">
        <v>520</v>
      </c>
      <c r="B11" s="1013"/>
      <c r="C11" s="1013"/>
      <c r="D11" s="1013"/>
      <c r="E11" s="1013"/>
      <c r="F11" s="1013"/>
      <c r="G11" s="1013"/>
      <c r="H11" s="1013"/>
      <c r="I11" s="1013"/>
      <c r="J11" s="985"/>
    </row>
    <row r="12" spans="1:10" ht="15.75">
      <c r="A12" s="542"/>
      <c r="B12" s="541"/>
      <c r="C12" s="541"/>
      <c r="D12" s="541"/>
      <c r="E12" s="541"/>
      <c r="F12" s="541"/>
      <c r="G12" s="541"/>
      <c r="H12" s="541"/>
      <c r="I12" s="541"/>
      <c r="J12" s="985"/>
    </row>
    <row r="13" spans="1:10" ht="28.5" customHeight="1">
      <c r="A13" s="991" t="s">
        <v>366</v>
      </c>
      <c r="B13" s="991"/>
      <c r="C13" s="1009" t="s">
        <v>1083</v>
      </c>
      <c r="D13" s="992"/>
      <c r="E13" s="992"/>
      <c r="F13" s="992"/>
      <c r="G13" s="992"/>
      <c r="H13" s="992"/>
      <c r="I13" s="992"/>
      <c r="J13" s="985"/>
    </row>
    <row r="14" spans="1:10" ht="15.75" thickBot="1">
      <c r="A14" s="545"/>
      <c r="B14" s="545"/>
      <c r="C14" s="545"/>
      <c r="D14" s="545"/>
      <c r="E14" s="545"/>
      <c r="F14" s="545"/>
      <c r="G14" s="545"/>
      <c r="H14" s="993" t="s">
        <v>251</v>
      </c>
      <c r="I14" s="993"/>
      <c r="J14" s="985"/>
    </row>
    <row r="15" spans="1:10" ht="13.5" thickBot="1">
      <c r="A15" s="994" t="s">
        <v>66</v>
      </c>
      <c r="B15" s="997" t="s">
        <v>269</v>
      </c>
      <c r="C15" s="998"/>
      <c r="D15" s="998"/>
      <c r="E15" s="998"/>
      <c r="F15" s="999"/>
      <c r="G15" s="999"/>
      <c r="H15" s="999"/>
      <c r="I15" s="1000"/>
      <c r="J15" s="985"/>
    </row>
    <row r="16" spans="1:10" ht="13.5" thickBot="1">
      <c r="A16" s="995"/>
      <c r="B16" s="1001" t="s">
        <v>367</v>
      </c>
      <c r="C16" s="1004" t="s">
        <v>368</v>
      </c>
      <c r="D16" s="1005"/>
      <c r="E16" s="1005"/>
      <c r="F16" s="1005"/>
      <c r="G16" s="1005"/>
      <c r="H16" s="1005"/>
      <c r="I16" s="1006"/>
      <c r="J16" s="985"/>
    </row>
    <row r="17" spans="1:10" ht="48.75" thickBot="1">
      <c r="A17" s="995"/>
      <c r="B17" s="1002"/>
      <c r="C17" s="1007" t="s">
        <v>1080</v>
      </c>
      <c r="D17" s="546" t="s">
        <v>271</v>
      </c>
      <c r="E17" s="546" t="s">
        <v>272</v>
      </c>
      <c r="F17" s="547" t="s">
        <v>1097</v>
      </c>
      <c r="G17" s="547" t="s">
        <v>271</v>
      </c>
      <c r="H17" s="547" t="s">
        <v>272</v>
      </c>
      <c r="I17" s="547" t="s">
        <v>1082</v>
      </c>
      <c r="J17" s="985"/>
    </row>
    <row r="18" spans="1:10" ht="11.25" customHeight="1" thickBot="1">
      <c r="A18" s="996"/>
      <c r="B18" s="1003"/>
      <c r="C18" s="1008"/>
      <c r="D18" s="986" t="s">
        <v>1016</v>
      </c>
      <c r="E18" s="987"/>
      <c r="F18" s="988"/>
      <c r="G18" s="986" t="s">
        <v>1081</v>
      </c>
      <c r="H18" s="989"/>
      <c r="I18" s="988"/>
      <c r="J18" s="985"/>
    </row>
    <row r="19" spans="1:10" ht="13.5" thickBot="1">
      <c r="A19" s="548" t="s">
        <v>236</v>
      </c>
      <c r="B19" s="568" t="s">
        <v>370</v>
      </c>
      <c r="C19" s="549" t="s">
        <v>238</v>
      </c>
      <c r="D19" s="550" t="s">
        <v>240</v>
      </c>
      <c r="E19" s="550" t="s">
        <v>239</v>
      </c>
      <c r="F19" s="549" t="s">
        <v>241</v>
      </c>
      <c r="G19" s="549" t="s">
        <v>242</v>
      </c>
      <c r="H19" s="549" t="s">
        <v>243</v>
      </c>
      <c r="I19" s="551" t="s">
        <v>369</v>
      </c>
      <c r="J19" s="985"/>
    </row>
    <row r="20" spans="1:10" ht="12.75">
      <c r="A20" s="552" t="s">
        <v>67</v>
      </c>
      <c r="B20" s="577">
        <f>C20+E20+H20</f>
        <v>1327129</v>
      </c>
      <c r="C20" s="577"/>
      <c r="D20" s="578">
        <v>1327129</v>
      </c>
      <c r="E20" s="578">
        <v>1327129</v>
      </c>
      <c r="F20" s="590">
        <v>1327129</v>
      </c>
      <c r="G20" s="578"/>
      <c r="H20" s="579"/>
      <c r="I20" s="580">
        <f aca="true" t="shared" si="0" ref="I20:I25">C20+F20</f>
        <v>1327129</v>
      </c>
      <c r="J20" s="985"/>
    </row>
    <row r="21" spans="1:10" ht="12.75">
      <c r="A21" s="553" t="s">
        <v>78</v>
      </c>
      <c r="B21" s="581">
        <f>C21+E21+H21</f>
        <v>0</v>
      </c>
      <c r="C21" s="582"/>
      <c r="D21" s="582"/>
      <c r="E21" s="582"/>
      <c r="F21" s="591"/>
      <c r="G21" s="582"/>
      <c r="H21" s="583"/>
      <c r="I21" s="584">
        <f t="shared" si="0"/>
        <v>0</v>
      </c>
      <c r="J21" s="985"/>
    </row>
    <row r="22" spans="1:10" ht="12.75">
      <c r="A22" s="554" t="s">
        <v>68</v>
      </c>
      <c r="B22" s="585">
        <f>C22+E22+H22</f>
        <v>135532500</v>
      </c>
      <c r="C22" s="583">
        <v>88568584</v>
      </c>
      <c r="D22" s="583">
        <v>46963916</v>
      </c>
      <c r="E22" s="582">
        <v>46963916</v>
      </c>
      <c r="F22" s="592">
        <v>46963916</v>
      </c>
      <c r="G22" s="583"/>
      <c r="H22" s="583"/>
      <c r="I22" s="584">
        <f t="shared" si="0"/>
        <v>135532500</v>
      </c>
      <c r="J22" s="985"/>
    </row>
    <row r="23" spans="1:10" ht="12.75">
      <c r="A23" s="554" t="s">
        <v>79</v>
      </c>
      <c r="B23" s="585">
        <f>C23+E23+H23</f>
        <v>0</v>
      </c>
      <c r="C23" s="583"/>
      <c r="D23" s="583"/>
      <c r="E23" s="582"/>
      <c r="F23" s="592"/>
      <c r="G23" s="583"/>
      <c r="H23" s="583"/>
      <c r="I23" s="584">
        <f t="shared" si="0"/>
        <v>0</v>
      </c>
      <c r="J23" s="985"/>
    </row>
    <row r="24" spans="1:10" ht="12.75">
      <c r="A24" s="554" t="s">
        <v>69</v>
      </c>
      <c r="B24" s="585">
        <f>C24+E24+H24</f>
        <v>0</v>
      </c>
      <c r="C24" s="583"/>
      <c r="D24" s="583"/>
      <c r="E24" s="582"/>
      <c r="F24" s="592"/>
      <c r="G24" s="583"/>
      <c r="H24" s="583"/>
      <c r="I24" s="584">
        <f t="shared" si="0"/>
        <v>0</v>
      </c>
      <c r="J24" s="985"/>
    </row>
    <row r="25" spans="1:10" ht="13.5" thickBot="1">
      <c r="A25" s="554" t="s">
        <v>713</v>
      </c>
      <c r="B25" s="585"/>
      <c r="C25" s="583"/>
      <c r="D25" s="583">
        <v>82359284</v>
      </c>
      <c r="E25" s="582">
        <v>83622985</v>
      </c>
      <c r="F25" s="592"/>
      <c r="G25" s="583"/>
      <c r="H25" s="583"/>
      <c r="I25" s="584">
        <f t="shared" si="0"/>
        <v>0</v>
      </c>
      <c r="J25" s="985"/>
    </row>
    <row r="26" spans="1:10" ht="13.5" thickBot="1">
      <c r="A26" s="555" t="s">
        <v>70</v>
      </c>
      <c r="B26" s="566">
        <f aca="true" t="shared" si="1" ref="B26:H26">B20+SUM(B22:B25)</f>
        <v>136859629</v>
      </c>
      <c r="C26" s="566">
        <f t="shared" si="1"/>
        <v>88568584</v>
      </c>
      <c r="D26" s="566">
        <f t="shared" si="1"/>
        <v>130650329</v>
      </c>
      <c r="E26" s="566">
        <f t="shared" si="1"/>
        <v>131914030</v>
      </c>
      <c r="F26" s="563">
        <f>F20+SUM(F22:F25)</f>
        <v>48291045</v>
      </c>
      <c r="G26" s="566">
        <f t="shared" si="1"/>
        <v>0</v>
      </c>
      <c r="H26" s="566">
        <f t="shared" si="1"/>
        <v>0</v>
      </c>
      <c r="I26" s="586">
        <f>I20+SUM(I22:I25)</f>
        <v>136859629</v>
      </c>
      <c r="J26" s="985"/>
    </row>
    <row r="27" spans="1:10" ht="12.75">
      <c r="A27" s="556" t="s">
        <v>74</v>
      </c>
      <c r="B27" s="577">
        <f>C27+E27+H27</f>
        <v>0</v>
      </c>
      <c r="C27" s="578"/>
      <c r="D27" s="578"/>
      <c r="E27" s="578"/>
      <c r="F27" s="574"/>
      <c r="G27" s="578"/>
      <c r="H27" s="578"/>
      <c r="I27" s="580">
        <f>C27+F27</f>
        <v>0</v>
      </c>
      <c r="J27" s="985"/>
    </row>
    <row r="28" spans="1:10" ht="12.75">
      <c r="A28" s="557" t="s">
        <v>75</v>
      </c>
      <c r="B28" s="585">
        <f>C28+E28+H28</f>
        <v>131141826</v>
      </c>
      <c r="C28" s="583">
        <v>1707500</v>
      </c>
      <c r="D28" s="583">
        <v>127697429</v>
      </c>
      <c r="E28" s="583">
        <v>129434326</v>
      </c>
      <c r="F28" s="575">
        <v>129434326</v>
      </c>
      <c r="G28" s="583"/>
      <c r="H28" s="583"/>
      <c r="I28" s="584">
        <f>C28+F28</f>
        <v>131141826</v>
      </c>
      <c r="J28" s="985"/>
    </row>
    <row r="29" spans="1:10" ht="12.75">
      <c r="A29" s="557" t="s">
        <v>76</v>
      </c>
      <c r="B29" s="585">
        <f>C29+E29+H29</f>
        <v>5198300</v>
      </c>
      <c r="C29" s="583">
        <v>4755800</v>
      </c>
      <c r="D29" s="583">
        <v>2952900</v>
      </c>
      <c r="E29" s="583">
        <v>442500</v>
      </c>
      <c r="F29" s="575">
        <v>442500</v>
      </c>
      <c r="G29" s="583"/>
      <c r="H29" s="583"/>
      <c r="I29" s="584">
        <f>C29+F29</f>
        <v>5198300</v>
      </c>
      <c r="J29" s="985"/>
    </row>
    <row r="30" spans="1:10" ht="12.75">
      <c r="A30" s="557" t="s">
        <v>77</v>
      </c>
      <c r="B30" s="585">
        <f>C30+E30+H30</f>
        <v>0</v>
      </c>
      <c r="C30" s="583"/>
      <c r="D30" s="583"/>
      <c r="E30" s="583"/>
      <c r="F30" s="575"/>
      <c r="G30" s="583"/>
      <c r="H30" s="583"/>
      <c r="I30" s="584">
        <f>C30+F30</f>
        <v>0</v>
      </c>
      <c r="J30" s="985"/>
    </row>
    <row r="31" spans="1:10" ht="13.5" thickBot="1">
      <c r="A31" s="558"/>
      <c r="B31" s="587">
        <f>C31+E31+H31</f>
        <v>0</v>
      </c>
      <c r="C31" s="588"/>
      <c r="D31" s="588"/>
      <c r="E31" s="583"/>
      <c r="F31" s="576"/>
      <c r="G31" s="588"/>
      <c r="H31" s="583"/>
      <c r="I31" s="589">
        <f>C31+F31</f>
        <v>0</v>
      </c>
      <c r="J31" s="985"/>
    </row>
    <row r="32" spans="1:10" ht="13.5" thickBot="1">
      <c r="A32" s="559" t="s">
        <v>55</v>
      </c>
      <c r="B32" s="566">
        <f aca="true" t="shared" si="2" ref="B32:I32">SUM(B27:B31)</f>
        <v>136340126</v>
      </c>
      <c r="C32" s="566">
        <f t="shared" si="2"/>
        <v>6463300</v>
      </c>
      <c r="D32" s="566">
        <f t="shared" si="2"/>
        <v>130650329</v>
      </c>
      <c r="E32" s="566">
        <f t="shared" si="2"/>
        <v>129876826</v>
      </c>
      <c r="F32" s="563">
        <f t="shared" si="2"/>
        <v>129876826</v>
      </c>
      <c r="G32" s="566">
        <f t="shared" si="2"/>
        <v>0</v>
      </c>
      <c r="H32" s="566">
        <f t="shared" si="2"/>
        <v>0</v>
      </c>
      <c r="I32" s="586">
        <f t="shared" si="2"/>
        <v>136340126</v>
      </c>
      <c r="J32" s="985"/>
    </row>
    <row r="33" spans="1:10" ht="12.75">
      <c r="A33" s="990" t="s">
        <v>273</v>
      </c>
      <c r="B33" s="990"/>
      <c r="C33" s="990"/>
      <c r="D33" s="990"/>
      <c r="E33" s="990"/>
      <c r="F33" s="990"/>
      <c r="G33" s="990"/>
      <c r="H33" s="990"/>
      <c r="I33" s="990"/>
      <c r="J33" s="985"/>
    </row>
    <row r="34" spans="1:10" ht="12.75">
      <c r="A34" s="560"/>
      <c r="B34" s="560"/>
      <c r="C34" s="560"/>
      <c r="D34" s="560"/>
      <c r="E34" s="560"/>
      <c r="F34" s="560"/>
      <c r="G34" s="560"/>
      <c r="H34" s="560"/>
      <c r="I34" s="560"/>
      <c r="J34" s="985"/>
    </row>
    <row r="35" spans="1:10" ht="14.25" customHeight="1">
      <c r="A35" s="991" t="s">
        <v>71</v>
      </c>
      <c r="B35" s="991"/>
      <c r="C35" s="992" t="s">
        <v>529</v>
      </c>
      <c r="D35" s="992"/>
      <c r="E35" s="992"/>
      <c r="F35" s="992"/>
      <c r="G35" s="992"/>
      <c r="H35" s="992"/>
      <c r="I35" s="992"/>
      <c r="J35" s="985"/>
    </row>
    <row r="36" spans="1:10" ht="15.75" thickBot="1">
      <c r="A36" s="545"/>
      <c r="B36" s="545"/>
      <c r="C36" s="545"/>
      <c r="D36" s="545"/>
      <c r="E36" s="545"/>
      <c r="F36" s="545"/>
      <c r="G36" s="545"/>
      <c r="H36" s="993" t="s">
        <v>251</v>
      </c>
      <c r="I36" s="993"/>
      <c r="J36" s="985"/>
    </row>
    <row r="37" spans="1:10" ht="13.5" customHeight="1" thickBot="1">
      <c r="A37" s="994" t="s">
        <v>66</v>
      </c>
      <c r="B37" s="997" t="s">
        <v>269</v>
      </c>
      <c r="C37" s="998"/>
      <c r="D37" s="998"/>
      <c r="E37" s="998"/>
      <c r="F37" s="999"/>
      <c r="G37" s="999"/>
      <c r="H37" s="999"/>
      <c r="I37" s="1000"/>
      <c r="J37" s="985"/>
    </row>
    <row r="38" spans="1:10" ht="13.5" customHeight="1" thickBot="1">
      <c r="A38" s="995"/>
      <c r="B38" s="1001" t="str">
        <f>B16</f>
        <v>Módosítás utáni összes forrás, kiadás</v>
      </c>
      <c r="C38" s="1004" t="s">
        <v>368</v>
      </c>
      <c r="D38" s="1005"/>
      <c r="E38" s="1005"/>
      <c r="F38" s="1005"/>
      <c r="G38" s="1005"/>
      <c r="H38" s="1005"/>
      <c r="I38" s="1006"/>
      <c r="J38" s="985"/>
    </row>
    <row r="39" spans="1:10" ht="48.75" thickBot="1">
      <c r="A39" s="995"/>
      <c r="B39" s="1002"/>
      <c r="C39" s="1007" t="s">
        <v>1080</v>
      </c>
      <c r="D39" s="546" t="s">
        <v>271</v>
      </c>
      <c r="E39" s="546" t="s">
        <v>272</v>
      </c>
      <c r="F39" s="547" t="s">
        <v>1097</v>
      </c>
      <c r="G39" s="547" t="s">
        <v>271</v>
      </c>
      <c r="H39" s="547" t="s">
        <v>272</v>
      </c>
      <c r="I39" s="547" t="s">
        <v>1082</v>
      </c>
      <c r="J39" s="985"/>
    </row>
    <row r="40" spans="1:10" ht="13.5" thickBot="1">
      <c r="A40" s="996"/>
      <c r="B40" s="1003"/>
      <c r="C40" s="1008"/>
      <c r="D40" s="986" t="s">
        <v>1016</v>
      </c>
      <c r="E40" s="987"/>
      <c r="F40" s="988"/>
      <c r="G40" s="986" t="s">
        <v>1081</v>
      </c>
      <c r="H40" s="989"/>
      <c r="I40" s="988"/>
      <c r="J40" s="985"/>
    </row>
    <row r="41" spans="1:10" ht="13.5" thickBot="1">
      <c r="A41" s="548" t="s">
        <v>236</v>
      </c>
      <c r="B41" s="568" t="s">
        <v>370</v>
      </c>
      <c r="C41" s="549" t="s">
        <v>238</v>
      </c>
      <c r="D41" s="550" t="s">
        <v>240</v>
      </c>
      <c r="E41" s="550" t="s">
        <v>239</v>
      </c>
      <c r="F41" s="549" t="s">
        <v>241</v>
      </c>
      <c r="G41" s="549" t="s">
        <v>242</v>
      </c>
      <c r="H41" s="549" t="s">
        <v>243</v>
      </c>
      <c r="I41" s="551" t="s">
        <v>369</v>
      </c>
      <c r="J41" s="985"/>
    </row>
    <row r="42" spans="1:10" ht="12.75">
      <c r="A42" s="552" t="s">
        <v>67</v>
      </c>
      <c r="B42" s="577">
        <f>C42+E42+G42</f>
        <v>51593320</v>
      </c>
      <c r="C42" s="577">
        <v>4745211</v>
      </c>
      <c r="D42" s="578">
        <v>19637091</v>
      </c>
      <c r="E42" s="578">
        <v>118092</v>
      </c>
      <c r="F42" s="590">
        <v>118092</v>
      </c>
      <c r="G42" s="578">
        <v>46730017</v>
      </c>
      <c r="H42" s="579"/>
      <c r="I42" s="580">
        <f aca="true" t="shared" si="3" ref="I42:I47">C42+F42</f>
        <v>4863303</v>
      </c>
      <c r="J42" s="985"/>
    </row>
    <row r="43" spans="1:10" ht="12.75">
      <c r="A43" s="553" t="s">
        <v>78</v>
      </c>
      <c r="B43" s="581">
        <f>C43+E43+H43</f>
        <v>0</v>
      </c>
      <c r="C43" s="582"/>
      <c r="D43" s="582"/>
      <c r="E43" s="582"/>
      <c r="F43" s="591"/>
      <c r="G43" s="582"/>
      <c r="H43" s="583"/>
      <c r="I43" s="584">
        <f t="shared" si="3"/>
        <v>0</v>
      </c>
      <c r="J43" s="985"/>
    </row>
    <row r="44" spans="1:10" ht="12.75">
      <c r="A44" s="554" t="s">
        <v>68</v>
      </c>
      <c r="B44" s="585">
        <f>C44+E44+G44</f>
        <v>96898978</v>
      </c>
      <c r="C44" s="583">
        <v>42341358</v>
      </c>
      <c r="D44" s="583">
        <v>42341358</v>
      </c>
      <c r="E44" s="582">
        <v>0</v>
      </c>
      <c r="F44" s="592"/>
      <c r="G44" s="583">
        <v>54557620</v>
      </c>
      <c r="H44" s="583"/>
      <c r="I44" s="584">
        <f t="shared" si="3"/>
        <v>42341358</v>
      </c>
      <c r="J44" s="985"/>
    </row>
    <row r="45" spans="1:10" ht="12.75">
      <c r="A45" s="554" t="s">
        <v>79</v>
      </c>
      <c r="B45" s="585">
        <f>C45+E45+H45</f>
        <v>0</v>
      </c>
      <c r="C45" s="583"/>
      <c r="D45" s="583"/>
      <c r="E45" s="582"/>
      <c r="F45" s="592"/>
      <c r="G45" s="583"/>
      <c r="H45" s="583"/>
      <c r="I45" s="584">
        <f t="shared" si="3"/>
        <v>0</v>
      </c>
      <c r="J45" s="985"/>
    </row>
    <row r="46" spans="1:10" ht="12.75">
      <c r="A46" s="554" t="s">
        <v>69</v>
      </c>
      <c r="B46" s="585">
        <f>C46+E46+H46</f>
        <v>0</v>
      </c>
      <c r="C46" s="583"/>
      <c r="D46" s="583"/>
      <c r="E46" s="582"/>
      <c r="F46" s="592"/>
      <c r="G46" s="583"/>
      <c r="H46" s="583"/>
      <c r="I46" s="584">
        <f t="shared" si="3"/>
        <v>0</v>
      </c>
      <c r="J46" s="985"/>
    </row>
    <row r="47" spans="1:10" ht="13.5" thickBot="1">
      <c r="A47" s="554" t="s">
        <v>1096</v>
      </c>
      <c r="B47" s="585"/>
      <c r="C47" s="583"/>
      <c r="D47" s="583">
        <v>39225810</v>
      </c>
      <c r="E47" s="582">
        <v>453408</v>
      </c>
      <c r="F47" s="592">
        <v>453408</v>
      </c>
      <c r="G47" s="583"/>
      <c r="H47" s="583"/>
      <c r="I47" s="584">
        <f t="shared" si="3"/>
        <v>453408</v>
      </c>
      <c r="J47" s="985"/>
    </row>
    <row r="48" spans="1:10" ht="13.5" thickBot="1">
      <c r="A48" s="555" t="s">
        <v>70</v>
      </c>
      <c r="B48" s="566">
        <f>B42+SUM(B44:B47)</f>
        <v>148492298</v>
      </c>
      <c r="C48" s="566">
        <f aca="true" t="shared" si="4" ref="C48:I48">C42+SUM(C44:C47)</f>
        <v>47086569</v>
      </c>
      <c r="D48" s="566">
        <f t="shared" si="4"/>
        <v>101204259</v>
      </c>
      <c r="E48" s="566">
        <f t="shared" si="4"/>
        <v>571500</v>
      </c>
      <c r="F48" s="563">
        <f t="shared" si="4"/>
        <v>571500</v>
      </c>
      <c r="G48" s="566">
        <f t="shared" si="4"/>
        <v>101287637</v>
      </c>
      <c r="H48" s="566">
        <f t="shared" si="4"/>
        <v>0</v>
      </c>
      <c r="I48" s="586">
        <f t="shared" si="4"/>
        <v>47658069</v>
      </c>
      <c r="J48" s="985"/>
    </row>
    <row r="49" spans="1:10" ht="12.75">
      <c r="A49" s="556" t="s">
        <v>74</v>
      </c>
      <c r="B49" s="577">
        <f>C49+E49+H49</f>
        <v>0</v>
      </c>
      <c r="C49" s="578"/>
      <c r="D49" s="578"/>
      <c r="E49" s="578"/>
      <c r="F49" s="574"/>
      <c r="G49" s="578"/>
      <c r="H49" s="578"/>
      <c r="I49" s="580">
        <f>C49+F49</f>
        <v>0</v>
      </c>
      <c r="J49" s="985"/>
    </row>
    <row r="50" spans="1:10" ht="12.75">
      <c r="A50" s="557" t="s">
        <v>75</v>
      </c>
      <c r="B50" s="585">
        <f>C50+E50+G50</f>
        <v>147820797</v>
      </c>
      <c r="C50" s="583">
        <v>7889300</v>
      </c>
      <c r="D50" s="583">
        <v>96618294</v>
      </c>
      <c r="E50" s="583">
        <v>0</v>
      </c>
      <c r="F50" s="575"/>
      <c r="G50" s="583">
        <v>139931497</v>
      </c>
      <c r="H50" s="583"/>
      <c r="I50" s="584">
        <f>C50+F50</f>
        <v>7889300</v>
      </c>
      <c r="J50" s="985"/>
    </row>
    <row r="51" spans="1:10" ht="12.75">
      <c r="A51" s="557" t="s">
        <v>76</v>
      </c>
      <c r="B51" s="585">
        <f>C51+E51+H51</f>
        <v>671500</v>
      </c>
      <c r="C51" s="583">
        <v>100000</v>
      </c>
      <c r="D51" s="583">
        <v>2585965</v>
      </c>
      <c r="E51" s="583">
        <v>571500</v>
      </c>
      <c r="F51" s="575">
        <v>571500</v>
      </c>
      <c r="G51" s="583"/>
      <c r="H51" s="583"/>
      <c r="I51" s="584">
        <f>C51+F51</f>
        <v>671500</v>
      </c>
      <c r="J51" s="985"/>
    </row>
    <row r="52" spans="1:10" ht="12.75">
      <c r="A52" s="557" t="s">
        <v>77</v>
      </c>
      <c r="B52" s="585">
        <f>C52+E52+H52</f>
        <v>0</v>
      </c>
      <c r="C52" s="583"/>
      <c r="D52" s="583"/>
      <c r="E52" s="583"/>
      <c r="F52" s="575"/>
      <c r="G52" s="583"/>
      <c r="H52" s="583"/>
      <c r="I52" s="584">
        <f>C52+F52</f>
        <v>0</v>
      </c>
      <c r="J52" s="985"/>
    </row>
    <row r="53" spans="1:10" ht="13.5" thickBot="1">
      <c r="A53" s="558"/>
      <c r="B53" s="587">
        <f>C53+E53+H53</f>
        <v>0</v>
      </c>
      <c r="C53" s="588"/>
      <c r="D53" s="588"/>
      <c r="E53" s="583"/>
      <c r="F53" s="576"/>
      <c r="G53" s="588"/>
      <c r="H53" s="583"/>
      <c r="I53" s="589">
        <f>C53+F53</f>
        <v>0</v>
      </c>
      <c r="J53" s="985"/>
    </row>
    <row r="54" spans="1:10" ht="13.5" thickBot="1">
      <c r="A54" s="559" t="s">
        <v>55</v>
      </c>
      <c r="B54" s="566">
        <f>SUM(B49:B53)</f>
        <v>148492297</v>
      </c>
      <c r="C54" s="566">
        <f aca="true" t="shared" si="5" ref="C54:I54">SUM(C49:C53)</f>
        <v>7989300</v>
      </c>
      <c r="D54" s="566">
        <f t="shared" si="5"/>
        <v>99204259</v>
      </c>
      <c r="E54" s="566">
        <f t="shared" si="5"/>
        <v>571500</v>
      </c>
      <c r="F54" s="563">
        <f t="shared" si="5"/>
        <v>571500</v>
      </c>
      <c r="G54" s="566">
        <f t="shared" si="5"/>
        <v>139931497</v>
      </c>
      <c r="H54" s="566">
        <f t="shared" si="5"/>
        <v>0</v>
      </c>
      <c r="I54" s="586">
        <f t="shared" si="5"/>
        <v>8560800</v>
      </c>
      <c r="J54" s="985"/>
    </row>
    <row r="55" ht="12.75">
      <c r="J55" s="985"/>
    </row>
    <row r="56" ht="12.75">
      <c r="J56" s="899"/>
    </row>
  </sheetData>
  <sheetProtection/>
  <mergeCells count="32">
    <mergeCell ref="A1:I1"/>
    <mergeCell ref="A2:I2"/>
    <mergeCell ref="H3:I3"/>
    <mergeCell ref="A4:F4"/>
    <mergeCell ref="A5:F5"/>
    <mergeCell ref="A6:F6"/>
    <mergeCell ref="C17:C18"/>
    <mergeCell ref="D18:F18"/>
    <mergeCell ref="G18:I18"/>
    <mergeCell ref="A7:F7"/>
    <mergeCell ref="A10:I10"/>
    <mergeCell ref="A11:I11"/>
    <mergeCell ref="B38:B40"/>
    <mergeCell ref="C38:I38"/>
    <mergeCell ref="C39:C40"/>
    <mergeCell ref="A13:B13"/>
    <mergeCell ref="C13:I13"/>
    <mergeCell ref="H14:I14"/>
    <mergeCell ref="A15:A18"/>
    <mergeCell ref="B15:I15"/>
    <mergeCell ref="B16:B18"/>
    <mergeCell ref="C16:I16"/>
    <mergeCell ref="J1:J33"/>
    <mergeCell ref="J34:J55"/>
    <mergeCell ref="D40:F40"/>
    <mergeCell ref="G40:I40"/>
    <mergeCell ref="A33:I33"/>
    <mergeCell ref="A35:B35"/>
    <mergeCell ref="C35:I35"/>
    <mergeCell ref="H36:I36"/>
    <mergeCell ref="A37:A40"/>
    <mergeCell ref="B37:I3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>&amp;C&amp;"Times New Roman CE,Félkövér"&amp;12
</oddHead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2023-05-03T10:43:47Z</cp:lastPrinted>
  <dcterms:created xsi:type="dcterms:W3CDTF">1999-10-30T10:30:45Z</dcterms:created>
  <dcterms:modified xsi:type="dcterms:W3CDTF">2023-05-15T06:12:34Z</dcterms:modified>
  <cp:category/>
  <cp:version/>
  <cp:contentType/>
  <cp:contentStatus/>
</cp:coreProperties>
</file>