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727" activeTab="7"/>
  </bookViews>
  <sheets>
    <sheet name="ALAPADATOK" sheetId="1" r:id="rId1"/>
    <sheet name="1. sz. mell." sheetId="2" r:id="rId2"/>
    <sheet name="2.1.sz.mell  " sheetId="3" r:id="rId3"/>
    <sheet name="2.2.sz.mell  " sheetId="4" r:id="rId4"/>
    <sheet name="3.sz.mell." sheetId="5" r:id="rId5"/>
    <sheet name="4.sz.mell." sheetId="6" r:id="rId6"/>
    <sheet name="5.sz.mell." sheetId="7" r:id="rId7"/>
    <sheet name="6.sz.mell." sheetId="8" r:id="rId8"/>
  </sheets>
  <definedNames>
    <definedName name="_xlfn.IFERROR" hidden="1">#NAME?</definedName>
    <definedName name="_xlnm.Print_Titles" localSheetId="4">'3.sz.mell.'!$2:$7</definedName>
    <definedName name="_xlnm.Print_Titles" localSheetId="5">'4.sz.mell.'!$1:$6</definedName>
    <definedName name="_xlnm.Print_Area" localSheetId="1">'1. sz. mell.'!$A$1:$G$62</definedName>
    <definedName name="_xlnm.Print_Area" localSheetId="2">'2.1.sz.mell  '!$A$1:$J$33</definedName>
    <definedName name="_xlnm.Print_Area" localSheetId="3">'2.2.sz.mell  '!$A$1:$J$36</definedName>
  </definedNames>
  <calcPr fullCalcOnLoad="1"/>
</workbook>
</file>

<file path=xl/sharedStrings.xml><?xml version="1.0" encoding="utf-8"?>
<sst xmlns="http://schemas.openxmlformats.org/spreadsheetml/2006/main" count="607" uniqueCount="354">
  <si>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</si>
  <si>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</si>
  <si>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</si>
  <si>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</si>
  <si>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</si>
  <si>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</si>
  <si>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</si>
  <si>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</si>
  <si>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</si>
  <si>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</si>
  <si>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</si>
  <si>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</si>
  <si>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</si>
  <si>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</si>
  <si>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</si>
  <si>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</si>
  <si>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</si>
  <si>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</si>
  <si>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</si>
  <si>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</si>
  <si>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</si>
  <si>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</si>
  <si>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</si>
  <si>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</si>
  <si>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</si>
  <si>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</si>
  <si>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</si>
  <si>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</si>
  <si>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</si>
  <si>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</si>
  <si>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</si>
  <si>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</si>
  <si>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--------</t>
  </si>
  <si>
    <t>Bevételek</t>
  </si>
  <si>
    <t>Kiadások</t>
  </si>
  <si>
    <t>02</t>
  </si>
  <si>
    <t>Megnevezés</t>
  </si>
  <si>
    <t>Személyi juttatások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</si>
  <si>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</si>
  <si>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</si>
  <si>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</si>
  <si>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</si>
  <si>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</si>
  <si>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</si>
  <si>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</si>
  <si>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</si>
  <si>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</si>
  <si>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</si>
  <si>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</si>
  <si>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</si>
  <si>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</si>
  <si>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</si>
  <si>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</si>
  <si>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</si>
  <si>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</si>
  <si>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</si>
  <si>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</si>
  <si>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</si>
  <si>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</si>
  <si>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</si>
  <si>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</si>
  <si>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</si>
  <si>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</si>
  <si>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</si>
  <si>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</si>
  <si>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</si>
  <si>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</si>
  <si>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</si>
  <si>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</si>
  <si>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</si>
  <si>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</si>
  <si>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</si>
  <si>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</si>
  <si>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</si>
  <si>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</si>
  <si>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</si>
  <si>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</si>
  <si>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</si>
  <si>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</si>
  <si>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</si>
  <si>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</si>
  <si>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</si>
  <si>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</si>
  <si>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</si>
  <si>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</si>
  <si>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</si>
  <si>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</si>
  <si>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</si>
  <si>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</si>
  <si>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</si>
  <si>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</si>
  <si>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</si>
  <si>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</si>
  <si>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</si>
  <si>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</si>
  <si>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</si>
  <si>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</si>
  <si>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</si>
  <si>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</si>
  <si>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</si>
  <si>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</si>
  <si>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</si>
  <si>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</si>
  <si>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</si>
  <si>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</si>
  <si>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</si>
  <si>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</si>
  <si>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</si>
  <si>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</si>
  <si>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</si>
  <si>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</si>
  <si>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</si>
  <si>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</si>
  <si>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</si>
  <si>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</si>
  <si>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</si>
  <si>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</si>
  <si>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</si>
  <si>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</si>
  <si>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</si>
  <si>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</si>
  <si>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</si>
  <si>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</si>
  <si>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</si>
  <si>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</si>
  <si>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</si>
  <si>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</si>
  <si>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</si>
  <si>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</si>
  <si>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</si>
  <si>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</si>
  <si>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</si>
  <si>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</si>
  <si>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</si>
  <si>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</si>
  <si>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</si>
  <si>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</si>
  <si>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</si>
  <si>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</si>
  <si>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</si>
  <si>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</si>
  <si>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</si>
  <si>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</si>
  <si>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</si>
  <si>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</si>
  <si>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Kiadási jogcím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</si>
  <si>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</si>
  <si>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</si>
  <si>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</si>
  <si>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</si>
  <si>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</si>
  <si>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</si>
  <si>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</si>
  <si>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</si>
  <si>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</si>
  <si>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</si>
  <si>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</si>
  <si>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</si>
  <si>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</si>
  <si>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</si>
  <si>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</si>
  <si>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</si>
  <si>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</si>
  <si>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</si>
  <si>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</si>
  <si>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</si>
  <si>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</si>
  <si>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</si>
  <si>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</si>
  <si>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</si>
  <si>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KIADÁSOK ÖSSZESEN: (4.+5.)</t>
  </si>
  <si>
    <t>Működési bevételek</t>
  </si>
  <si>
    <t>Költségvetési bevételek összesen (1.+…+12.)</t>
  </si>
  <si>
    <t>KÖLTSÉGVETÉSI BEVÉTELEK ÖSSZESEN: (1.+…+7.)</t>
  </si>
  <si>
    <t>FINANSZÍROZÁSI BEVÉTELEK ÖSSZESEN: (9. +10.)</t>
  </si>
  <si>
    <t>BEVÉTELEK ÖSSZESEN: (8.+11.)</t>
  </si>
  <si>
    <t>Finanszírozási kiadások (5.1.+5.2.+5.3.)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</si>
  <si>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</si>
  <si>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</si>
  <si>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</si>
  <si>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</si>
  <si>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</si>
  <si>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</si>
  <si>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</si>
  <si>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</si>
  <si>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</si>
  <si>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költségvetés kiadásai (2.1.+…+2.3.)</t>
  </si>
  <si>
    <t>Egyéb fejlesztési célú kiadások</t>
  </si>
  <si>
    <t>KIADÁSOK ÖSSZESEN: (1.+2.)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</si>
  <si>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</si>
  <si>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</t>
  </si>
  <si>
    <t>1.6.-ból - Általános tartalék</t>
  </si>
  <si>
    <t xml:space="preserve">             - Céltartalék</t>
  </si>
  <si>
    <t xml:space="preserve">              - Céltartalék</t>
  </si>
  <si>
    <t>4.4.</t>
  </si>
  <si>
    <t>KIADÁSOK ÖSSZESEN: (3.+4.)</t>
  </si>
  <si>
    <t>Központi, irányító szervi támogatás</t>
  </si>
  <si>
    <t>Adóssághoz nem kapcsolódó származékos ügyletek</t>
  </si>
  <si>
    <t>Finanszírozási kiadások (4.1.+…+4.4.)</t>
  </si>
  <si>
    <t>KÖLTSÉGVETÉSI KIADÁSOK ÖSSZESEN (1+2)</t>
  </si>
  <si>
    <t>Finanszírozási bevételek, kiadások egyenlege (finanszírozási bevételek 11. sor - finanszírozási kiadások 4. sor) (+/-)</t>
  </si>
  <si>
    <t>Irányító szervi (önkormányzati) támogatás folyósítása</t>
  </si>
  <si>
    <t>…………………………..</t>
  </si>
  <si>
    <t>………</t>
  </si>
  <si>
    <t xml:space="preserve"> - 2.4.-ből EU-s támogatás</t>
  </si>
  <si>
    <t>- 4.2.-ből EU-s támogatás</t>
  </si>
  <si>
    <t>BEVÉTELEK ÖSSZESEN: (1.+7.)</t>
  </si>
  <si>
    <t>Működési költségvetés kiadásai (1.1+…+1.6.)</t>
  </si>
  <si>
    <t xml:space="preserve"> - 2.3-ból EU-s forrásból tám. megvalósuló programok, projektek kiadásai</t>
  </si>
  <si>
    <t>5=(3+4)</t>
  </si>
  <si>
    <t>9=(7+8)</t>
  </si>
  <si>
    <t>Kiemelt előirányzat, előirányzat megnevezése</t>
  </si>
  <si>
    <t>Forintban!</t>
  </si>
  <si>
    <t>Bruttó hiány:</t>
  </si>
  <si>
    <t>Bruttó többlet:</t>
  </si>
  <si>
    <t>Módosítások összesen</t>
  </si>
  <si>
    <t>6=(4+5)</t>
  </si>
  <si>
    <t>7=(3+6)</t>
  </si>
  <si>
    <t>Meg-
nevezés</t>
  </si>
  <si>
    <t>Feladat megne-
vezése</t>
  </si>
  <si>
    <t>Költségvetési hiány, többlet ( költségvetési bevételek 8. sor - költségvetési kiadások 
3. sor) (+/-)</t>
  </si>
  <si>
    <t>ALAPADATOK</t>
  </si>
  <si>
    <t>. évi</t>
  </si>
  <si>
    <t>Előterjesztéskor</t>
  </si>
  <si>
    <t>a</t>
  </si>
  <si>
    <t>…</t>
  </si>
  <si>
    <t>/</t>
  </si>
  <si>
    <t>(</t>
  </si>
  <si>
    <t>)</t>
  </si>
  <si>
    <t>1. költségvetési szerv neve</t>
  </si>
  <si>
    <t>8.1.</t>
  </si>
  <si>
    <t>8.2.</t>
  </si>
  <si>
    <t>8.3.</t>
  </si>
  <si>
    <t>8.4.</t>
  </si>
  <si>
    <t>8.5.</t>
  </si>
  <si>
    <t>Finanszírozási bevételek (8.1.+…+8.5.)</t>
  </si>
  <si>
    <t>I. Működési célú bevételek és kiadások mérlege módosítás után
(Társulási szinten)</t>
  </si>
  <si>
    <t>II. Felhalmozási célú bevételek és kiadások mérlege módosítás után
(Társulási szinten)</t>
  </si>
  <si>
    <t>Irányító szervi (Önkormányzati) támogatás (intézményfinanszírozás)</t>
  </si>
  <si>
    <t>Bátaszéki Mikrotérségi Óvoda, Bölcsőde és Konyha</t>
  </si>
  <si>
    <t xml:space="preserve">1.sz. módosítás 
</t>
  </si>
  <si>
    <t>Mikrotérségi Óvoda és Bölcsőde Intézmény-fenntartó Társulása</t>
  </si>
  <si>
    <t>Módosítás</t>
  </si>
  <si>
    <t xml:space="preserve">  - elvonások, befizetések</t>
  </si>
  <si>
    <t>Elvonások, befizetések bevételei</t>
  </si>
  <si>
    <t>Elvonások, befizetések</t>
  </si>
  <si>
    <t>2023.</t>
  </si>
  <si>
    <t>2023. évi módosítás utáni előirányzat</t>
  </si>
  <si>
    <t>Forintban !</t>
  </si>
  <si>
    <t>Véglegesen átvett pénzeszköz megnevezése</t>
  </si>
  <si>
    <t>2023. évi eredeti előirányzat</t>
  </si>
  <si>
    <t>Támogatásértékű működési bevételek (6.1.1.+…+6.1.4.)</t>
  </si>
  <si>
    <t>OEP-től átvett pénzeszköz</t>
  </si>
  <si>
    <t>EU-s támogatásból származó bevétel</t>
  </si>
  <si>
    <t>Elkülönített állami pénzalapoktól átvett pénzeszköz</t>
  </si>
  <si>
    <t>Egyéb kvi szervtől átvett támogatás</t>
  </si>
  <si>
    <t>6.1.4.1</t>
  </si>
  <si>
    <t>Központi (fejezettől) kvi szervtől átv. pénz.</t>
  </si>
  <si>
    <t>6.1.4.2</t>
  </si>
  <si>
    <t>Támogatás értékű bevétel önkormányzattól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</si>
  <si>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</si>
  <si>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</si>
  <si>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</si>
  <si>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óvopedagógosok nemzetiségi pótlék átadott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</si>
  <si>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</si>
  <si>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</si>
  <si>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</si>
  <si>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Működési hozzájárulás Bátaszék</t>
  </si>
  <si>
    <t>MOB munkaszervezet működtetésére Bátaszék</t>
  </si>
  <si>
    <t>Munkaszervezet működtetésére Alsónyék</t>
  </si>
  <si>
    <t>MOB Működési hozzájárulás Alsónyék</t>
  </si>
  <si>
    <t>Munkaszervezet működtetésére Pörböly</t>
  </si>
  <si>
    <t>MOB Működési hozzájárulás Pörböly óvoda</t>
  </si>
  <si>
    <t>MOB Működési hozzájárulás Pörböly konyha</t>
  </si>
  <si>
    <t>MOB Működési hozzájárulás Alsónána Óvoda</t>
  </si>
  <si>
    <t>Munkaszervezet működtetésére Alsónána</t>
  </si>
  <si>
    <t>6.1.4.3</t>
  </si>
  <si>
    <t>6.1.4.4</t>
  </si>
  <si>
    <t>Előző évi költségvetési kiegészítések, visszatérülések</t>
  </si>
  <si>
    <t>Támogatásértékű felhalmozási bevételek (6.2.1+…+6.2.4)</t>
  </si>
  <si>
    <t>EU támogatás</t>
  </si>
  <si>
    <t>Önkormányzatoktól átvett pénzeszköz</t>
  </si>
  <si>
    <t>Fejlesztési célra átvett pénz Alsónyék</t>
  </si>
  <si>
    <t>Fejlesztési célra átvett pénz Pörböly</t>
  </si>
  <si>
    <t>Fejlesztési célra átvett pénz Bátaszék</t>
  </si>
  <si>
    <t>Fejlesztési célra átvett pénz Alsónána</t>
  </si>
  <si>
    <t>Egyéb kvi szervtől átvett támogatás(5.7.4.1+..+5.7.4.6.)</t>
  </si>
  <si>
    <t>Működési célú pénzeszköz átvétel államháztartáson kívülről</t>
  </si>
  <si>
    <t>Felhalmozási célú pénzeszk. átvétel államháztartáson kívülről</t>
  </si>
  <si>
    <t>IV. Véglegesen átvett pénzeszközök (6.1+ 6.2+ 6.3 + 6.4)</t>
  </si>
  <si>
    <t>1.sz.módosítás</t>
  </si>
  <si>
    <t>Módosított előirányzat</t>
  </si>
  <si>
    <t>6.1</t>
  </si>
  <si>
    <t>6.1.1</t>
  </si>
  <si>
    <t>6.1.4</t>
  </si>
  <si>
    <t>6.1.3</t>
  </si>
  <si>
    <t>Tám.ért.bev.többcélú kistérségi társulástól</t>
  </si>
  <si>
    <t>6.2</t>
  </si>
  <si>
    <t>6.2.1</t>
  </si>
  <si>
    <t>6.2.2</t>
  </si>
  <si>
    <t>6.2.3</t>
  </si>
  <si>
    <t>6.2.4</t>
  </si>
  <si>
    <t>6.2.5</t>
  </si>
  <si>
    <t>6.3</t>
  </si>
  <si>
    <t>6.4</t>
  </si>
  <si>
    <t>Sorszám</t>
  </si>
  <si>
    <t>Társulási határozathoz</t>
  </si>
  <si>
    <t>Bátaszék</t>
  </si>
  <si>
    <t>Alsónyék</t>
  </si>
  <si>
    <t>Pörböly</t>
  </si>
  <si>
    <t>Alsónána</t>
  </si>
  <si>
    <t>Összesen</t>
  </si>
  <si>
    <t>1.2.1.1</t>
  </si>
  <si>
    <t>Óvodaműködtetési támogatás</t>
  </si>
  <si>
    <t>Bérintézkedés</t>
  </si>
  <si>
    <t>1.2.1.3</t>
  </si>
  <si>
    <t>Óvodaműködtetési támogatás üzemelt.</t>
  </si>
  <si>
    <t>1.2.2.1</t>
  </si>
  <si>
    <t>Pedag.átlagbéralapú támogatás</t>
  </si>
  <si>
    <t>1.2.3.1.1.1.1</t>
  </si>
  <si>
    <t>Ped.II.kategba sorolt pedagógus támog.</t>
  </si>
  <si>
    <t>1.2.4.1.1</t>
  </si>
  <si>
    <t>Nemzetiségi pótlék</t>
  </si>
  <si>
    <t>1.2.5.1.1</t>
  </si>
  <si>
    <t>Ped.szakk.nem rend.segítők átlbér támog.</t>
  </si>
  <si>
    <t>KÖZNEVELÉSI FELADATOK TÁMOGATÁSA</t>
  </si>
  <si>
    <t>1.3.3.1.2</t>
  </si>
  <si>
    <t>Bölcsődei dolg.finansz.elism.létszám</t>
  </si>
  <si>
    <t>1.3.3.2</t>
  </si>
  <si>
    <t>Bölcsőde üzemeltetési támogatása</t>
  </si>
  <si>
    <t>Bérintézkedés bölcsőde</t>
  </si>
  <si>
    <t>BÖLCSŐDEI FELADATOK TÁMOGATÁSA</t>
  </si>
  <si>
    <t>1.4.1.1</t>
  </si>
  <si>
    <t>Gyermekétkeztetés finansz.elism.dolg.létsz</t>
  </si>
  <si>
    <t>Bérintézkedés gyermekétkeztetés</t>
  </si>
  <si>
    <t>1.4.1.2</t>
  </si>
  <si>
    <t>Gyermekétk.ell.bizt.önk-i int.üzem.támog.</t>
  </si>
  <si>
    <t>Rászoruló gyerm.szünidei étk.támog.</t>
  </si>
  <si>
    <t>ÉTKEZTETÉS TÁMOGATÁSA</t>
  </si>
  <si>
    <t>1.4.2</t>
  </si>
  <si>
    <t>2.sz.módosítás</t>
  </si>
  <si>
    <t>2023.évi ÁLLAMI HOZZÁJÁRULÁSOK MOB</t>
  </si>
  <si>
    <t>ebből májusi felmérés</t>
  </si>
  <si>
    <t>ebből októberi felmérés</t>
  </si>
  <si>
    <t>ebbő májusi felmérés</t>
  </si>
  <si>
    <t xml:space="preserve"> Bérintézkedés köznevelés</t>
  </si>
  <si>
    <t>ÖSSZESEN TÁMOGATÁS 2.melléklet</t>
  </si>
  <si>
    <t>BÉRINTÉZKEDÉS</t>
  </si>
  <si>
    <t>2023.10</t>
  </si>
  <si>
    <t>2.melléklet+bérintézkedés összesen</t>
  </si>
  <si>
    <t>2022.elszámolásra</t>
  </si>
  <si>
    <t>2022.évi elszámolásra</t>
  </si>
  <si>
    <t>3. melléklet a … / 2023. ( … ) Társulási határozathoz</t>
  </si>
  <si>
    <t>4.melléklet a … / 2023. ( … ) Társulási határozathoz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</si>
</sst>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[$-40E]yyyy\.\ mmmm\ d\.\,\ dddd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49" fontId="1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19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21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vertical="center" wrapText="1"/>
      <protection/>
    </xf>
    <xf numFmtId="0" fontId="11" fillId="0" borderId="22" xfId="58" applyFont="1" applyFill="1" applyBorder="1" applyAlignment="1" applyProtection="1">
      <alignment vertical="center" wrapText="1"/>
      <protection/>
    </xf>
    <xf numFmtId="0" fontId="11" fillId="0" borderId="19" xfId="58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2" fillId="0" borderId="0" xfId="58" applyFont="1" applyFill="1">
      <alignment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5" xfId="0" applyFont="1" applyBorder="1" applyAlignment="1" applyProtection="1">
      <alignment horizontal="left" vertical="center" wrapText="1" indent="1"/>
      <protection/>
    </xf>
    <xf numFmtId="0" fontId="4" fillId="0" borderId="24" xfId="0" applyFont="1" applyFill="1" applyBorder="1" applyAlignment="1" applyProtection="1">
      <alignment horizontal="right" vertical="center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8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1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4" xfId="58" applyNumberFormat="1" applyFont="1" applyFill="1" applyBorder="1" applyAlignment="1" applyProtection="1">
      <alignment horizontal="left" vertical="center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15" xfId="0" applyFont="1" applyBorder="1" applyAlignment="1" applyProtection="1">
      <alignment horizontal="left" wrapText="1" indent="1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Border="1" applyAlignment="1" applyProtection="1">
      <alignment wrapText="1"/>
      <protection/>
    </xf>
    <xf numFmtId="0" fontId="15" fillId="0" borderId="36" xfId="0" applyFont="1" applyBorder="1" applyAlignment="1" applyProtection="1">
      <alignment wrapText="1"/>
      <protection/>
    </xf>
    <xf numFmtId="0" fontId="5" fillId="0" borderId="37" xfId="58" applyFont="1" applyFill="1" applyBorder="1" applyAlignment="1" applyProtection="1">
      <alignment horizontal="center" vertical="center" wrapText="1"/>
      <protection/>
    </xf>
    <xf numFmtId="0" fontId="5" fillId="0" borderId="37" xfId="58" applyFont="1" applyFill="1" applyBorder="1" applyAlignment="1" applyProtection="1">
      <alignment vertical="center" wrapText="1"/>
      <protection/>
    </xf>
    <xf numFmtId="164" fontId="5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58" applyFont="1" applyFill="1" applyBorder="1" applyAlignment="1" applyProtection="1">
      <alignment horizontal="right" vertical="center" wrapText="1" indent="1"/>
      <protection locked="0"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164" fontId="11" fillId="0" borderId="38" xfId="58" applyNumberFormat="1" applyFont="1" applyFill="1" applyBorder="1" applyAlignment="1" applyProtection="1">
      <alignment vertical="center" wrapText="1"/>
      <protection/>
    </xf>
    <xf numFmtId="164" fontId="11" fillId="0" borderId="39" xfId="58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49" fontId="12" fillId="0" borderId="17" xfId="58" applyNumberFormat="1" applyFont="1" applyFill="1" applyBorder="1" applyAlignment="1" applyProtection="1">
      <alignment horizontal="center" vertical="center" wrapText="1"/>
      <protection/>
    </xf>
    <xf numFmtId="49" fontId="12" fillId="0" borderId="16" xfId="58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5" fillId="0" borderId="42" xfId="0" applyFont="1" applyBorder="1" applyAlignment="1" applyProtection="1">
      <alignment horizontal="center" wrapText="1"/>
      <protection/>
    </xf>
    <xf numFmtId="0" fontId="11" fillId="0" borderId="21" xfId="58" applyFont="1" applyFill="1" applyBorder="1" applyAlignment="1" applyProtection="1">
      <alignment horizontal="center" vertical="center" wrapText="1"/>
      <protection/>
    </xf>
    <xf numFmtId="49" fontId="12" fillId="0" borderId="18" xfId="58" applyNumberFormat="1" applyFont="1" applyFill="1" applyBorder="1" applyAlignment="1" applyProtection="1">
      <alignment horizontal="center" vertical="center" wrapText="1"/>
      <protection/>
    </xf>
    <xf numFmtId="49" fontId="12" fillId="0" borderId="31" xfId="58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164" fontId="1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left" vertical="center" wrapText="1" indent="1"/>
      <protection/>
    </xf>
    <xf numFmtId="0" fontId="11" fillId="0" borderId="20" xfId="0" applyFont="1" applyFill="1" applyBorder="1" applyAlignment="1" applyProtection="1">
      <alignment horizontal="left" vertical="center" wrapText="1" inden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36" xfId="58" applyFont="1" applyFill="1" applyBorder="1" applyAlignment="1" applyProtection="1" quotePrefix="1">
      <alignment horizontal="left" vertical="center" wrapText="1" indent="1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0" xfId="0" applyFont="1" applyFill="1" applyBorder="1" applyAlignment="1" applyProtection="1">
      <alignment horizontal="left" vertical="center" wrapText="1" indent="1"/>
      <protection/>
    </xf>
    <xf numFmtId="49" fontId="12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164" fontId="12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5" xfId="0" applyFont="1" applyBorder="1" applyAlignment="1" applyProtection="1">
      <alignment horizontal="left" vertical="center" wrapText="1" indent="1"/>
      <protection/>
    </xf>
    <xf numFmtId="164" fontId="12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164" fontId="13" fillId="0" borderId="54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0" fontId="6" fillId="0" borderId="62" xfId="0" applyFont="1" applyFill="1" applyBorder="1" applyAlignment="1" applyProtection="1">
      <alignment horizontal="right" vertical="center" indent="1"/>
      <protection/>
    </xf>
    <xf numFmtId="0" fontId="11" fillId="0" borderId="63" xfId="0" applyFont="1" applyBorder="1" applyAlignment="1">
      <alignment horizontal="center" vertical="center" wrapText="1"/>
    </xf>
    <xf numFmtId="164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164" fontId="6" fillId="0" borderId="45" xfId="0" applyNumberFormat="1" applyFont="1" applyBorder="1" applyAlignment="1" applyProtection="1">
      <alignment horizontal="center" vertical="center" wrapText="1"/>
      <protection locked="0"/>
    </xf>
    <xf numFmtId="0" fontId="5" fillId="0" borderId="0" xfId="58" applyFont="1" applyFill="1" applyAlignment="1" applyProtection="1">
      <alignment horizontal="center"/>
      <protection locked="0"/>
    </xf>
    <xf numFmtId="164" fontId="63" fillId="0" borderId="0" xfId="58" applyNumberFormat="1" applyFont="1" applyFill="1">
      <alignment/>
      <protection/>
    </xf>
    <xf numFmtId="0" fontId="63" fillId="0" borderId="0" xfId="58" applyFont="1" applyFill="1">
      <alignment/>
      <protection/>
    </xf>
    <xf numFmtId="164" fontId="17" fillId="0" borderId="24" xfId="58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 applyFill="1" applyAlignment="1" applyProtection="1">
      <alignment horizontal="right" vertical="center" indent="1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11" fillId="0" borderId="19" xfId="58" applyFont="1" applyFill="1" applyBorder="1" applyAlignment="1" applyProtection="1">
      <alignment horizontal="center" vertical="center" wrapText="1"/>
      <protection locked="0"/>
    </xf>
    <xf numFmtId="0" fontId="11" fillId="0" borderId="20" xfId="58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4" xfId="0" applyNumberFormat="1" applyFont="1" applyBorder="1" applyAlignment="1" applyProtection="1">
      <alignment horizontal="center" vertical="center" wrapText="1"/>
      <protection locked="0"/>
    </xf>
    <xf numFmtId="164" fontId="11" fillId="0" borderId="36" xfId="0" applyNumberFormat="1" applyFont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Border="1" applyAlignment="1" applyProtection="1">
      <alignment horizontal="center" vertical="center" wrapText="1"/>
      <protection locked="0"/>
    </xf>
    <xf numFmtId="164" fontId="11" fillId="0" borderId="62" xfId="0" applyNumberFormat="1" applyFont="1" applyBorder="1" applyAlignment="1" applyProtection="1">
      <alignment horizontal="center" vertical="center" wrapText="1"/>
      <protection locked="0"/>
    </xf>
    <xf numFmtId="164" fontId="64" fillId="0" borderId="0" xfId="0" applyNumberFormat="1" applyFont="1" applyFill="1" applyAlignment="1" applyProtection="1">
      <alignment horizontal="right" vertical="center" wrapText="1" indent="1"/>
      <protection/>
    </xf>
    <xf numFmtId="0" fontId="64" fillId="0" borderId="0" xfId="0" applyFont="1" applyFill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49" fontId="6" fillId="0" borderId="61" xfId="0" applyNumberFormat="1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49" fontId="6" fillId="0" borderId="6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65" xfId="0" applyFont="1" applyBorder="1" applyAlignment="1">
      <alignment wrapText="1"/>
    </xf>
    <xf numFmtId="3" fontId="3" fillId="0" borderId="4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 wrapText="1"/>
    </xf>
    <xf numFmtId="3" fontId="3" fillId="0" borderId="61" xfId="0" applyNumberFormat="1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2" borderId="16" xfId="0" applyFont="1" applyFill="1" applyBorder="1" applyAlignment="1">
      <alignment wrapText="1"/>
    </xf>
    <xf numFmtId="3" fontId="0" fillId="2" borderId="11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0" fontId="0" fillId="7" borderId="16" xfId="0" applyFont="1" applyFill="1" applyBorder="1" applyAlignment="1">
      <alignment wrapText="1"/>
    </xf>
    <xf numFmtId="3" fontId="0" fillId="7" borderId="11" xfId="0" applyNumberFormat="1" applyFont="1" applyFill="1" applyBorder="1" applyAlignment="1">
      <alignment/>
    </xf>
    <xf numFmtId="3" fontId="0" fillId="7" borderId="27" xfId="0" applyNumberFormat="1" applyFont="1" applyFill="1" applyBorder="1" applyAlignment="1">
      <alignment/>
    </xf>
    <xf numFmtId="0" fontId="0" fillId="4" borderId="16" xfId="0" applyFont="1" applyFill="1" applyBorder="1" applyAlignment="1">
      <alignment wrapText="1"/>
    </xf>
    <xf numFmtId="3" fontId="0" fillId="4" borderId="11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0" fontId="0" fillId="5" borderId="16" xfId="0" applyFont="1" applyFill="1" applyBorder="1" applyAlignment="1">
      <alignment wrapText="1"/>
    </xf>
    <xf numFmtId="3" fontId="0" fillId="5" borderId="11" xfId="0" applyNumberFormat="1" applyFont="1" applyFill="1" applyBorder="1" applyAlignment="1">
      <alignment/>
    </xf>
    <xf numFmtId="3" fontId="0" fillId="5" borderId="27" xfId="0" applyNumberFormat="1" applyFont="1" applyFill="1" applyBorder="1" applyAlignment="1">
      <alignment/>
    </xf>
    <xf numFmtId="0" fontId="0" fillId="13" borderId="16" xfId="0" applyFont="1" applyFill="1" applyBorder="1" applyAlignment="1">
      <alignment wrapText="1"/>
    </xf>
    <xf numFmtId="3" fontId="0" fillId="13" borderId="11" xfId="0" applyNumberFormat="1" applyFont="1" applyFill="1" applyBorder="1" applyAlignment="1">
      <alignment/>
    </xf>
    <xf numFmtId="3" fontId="0" fillId="13" borderId="27" xfId="0" applyNumberFormat="1" applyFont="1" applyFill="1" applyBorder="1" applyAlignment="1">
      <alignment/>
    </xf>
    <xf numFmtId="49" fontId="3" fillId="0" borderId="66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67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54" xfId="0" applyFont="1" applyBorder="1" applyAlignment="1" applyProtection="1">
      <alignment horizontal="center" vertical="center"/>
      <protection locked="0"/>
    </xf>
    <xf numFmtId="3" fontId="3" fillId="0" borderId="68" xfId="0" applyNumberFormat="1" applyFont="1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13" borderId="25" xfId="0" applyNumberFormat="1" applyFont="1" applyFill="1" applyBorder="1" applyAlignment="1">
      <alignment/>
    </xf>
    <xf numFmtId="3" fontId="0" fillId="7" borderId="25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3" fontId="0" fillId="5" borderId="25" xfId="0" applyNumberFormat="1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1" xfId="0" applyFill="1" applyBorder="1" applyAlignment="1">
      <alignment/>
    </xf>
    <xf numFmtId="3" fontId="0" fillId="10" borderId="11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1" xfId="0" applyFill="1" applyBorder="1" applyAlignment="1">
      <alignment/>
    </xf>
    <xf numFmtId="3" fontId="0" fillId="7" borderId="11" xfId="0" applyNumberFormat="1" applyFill="1" applyBorder="1" applyAlignment="1">
      <alignment/>
    </xf>
    <xf numFmtId="0" fontId="0" fillId="12" borderId="11" xfId="0" applyFill="1" applyBorder="1" applyAlignment="1">
      <alignment wrapText="1"/>
    </xf>
    <xf numFmtId="0" fontId="0" fillId="12" borderId="11" xfId="0" applyFill="1" applyBorder="1" applyAlignment="1">
      <alignment/>
    </xf>
    <xf numFmtId="3" fontId="0" fillId="12" borderId="11" xfId="0" applyNumberFormat="1" applyFill="1" applyBorder="1" applyAlignment="1">
      <alignment/>
    </xf>
    <xf numFmtId="0" fontId="20" fillId="0" borderId="0" xfId="0" applyFont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 horizontal="center"/>
      <protection locked="0"/>
    </xf>
    <xf numFmtId="0" fontId="6" fillId="0" borderId="18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46" xfId="58" applyFont="1" applyFill="1" applyBorder="1" applyAlignment="1" applyProtection="1">
      <alignment horizontal="center" vertical="center" wrapText="1"/>
      <protection/>
    </xf>
    <xf numFmtId="164" fontId="6" fillId="0" borderId="13" xfId="58" applyNumberFormat="1" applyFont="1" applyFill="1" applyBorder="1" applyAlignment="1" applyProtection="1">
      <alignment horizontal="center" vertical="center"/>
      <protection/>
    </xf>
    <xf numFmtId="164" fontId="6" fillId="0" borderId="68" xfId="58" applyNumberFormat="1" applyFont="1" applyFill="1" applyBorder="1" applyAlignment="1" applyProtection="1">
      <alignment horizontal="center" vertical="center"/>
      <protection/>
    </xf>
    <xf numFmtId="164" fontId="6" fillId="0" borderId="61" xfId="58" applyNumberFormat="1" applyFont="1" applyFill="1" applyBorder="1" applyAlignment="1" applyProtection="1">
      <alignment horizontal="center" vertical="center"/>
      <protection/>
    </xf>
    <xf numFmtId="164" fontId="17" fillId="0" borderId="24" xfId="58" applyNumberFormat="1" applyFont="1" applyFill="1" applyBorder="1" applyAlignment="1" applyProtection="1">
      <alignment horizontal="left" vertical="center"/>
      <protection/>
    </xf>
    <xf numFmtId="0" fontId="5" fillId="0" borderId="0" xfId="58" applyFont="1" applyFill="1" applyAlignment="1" applyProtection="1">
      <alignment horizontal="center"/>
      <protection/>
    </xf>
    <xf numFmtId="164" fontId="17" fillId="0" borderId="24" xfId="58" applyNumberFormat="1" applyFont="1" applyFill="1" applyBorder="1" applyAlignment="1" applyProtection="1">
      <alignment horizontal="left" vertical="center"/>
      <protection locked="0"/>
    </xf>
    <xf numFmtId="164" fontId="17" fillId="0" borderId="24" xfId="58" applyNumberFormat="1" applyFont="1" applyFill="1" applyBorder="1" applyAlignment="1" applyProtection="1">
      <alignment horizontal="left"/>
      <protection/>
    </xf>
    <xf numFmtId="0" fontId="6" fillId="0" borderId="18" xfId="58" applyFont="1" applyFill="1" applyBorder="1" applyAlignment="1" applyProtection="1">
      <alignment horizontal="center" vertical="center" wrapText="1"/>
      <protection locked="0"/>
    </xf>
    <xf numFmtId="0" fontId="6" fillId="0" borderId="65" xfId="58" applyFont="1" applyFill="1" applyBorder="1" applyAlignment="1" applyProtection="1">
      <alignment horizontal="center" vertical="center" wrapText="1"/>
      <protection locked="0"/>
    </xf>
    <xf numFmtId="0" fontId="8" fillId="0" borderId="0" xfId="58" applyFont="1" applyFill="1" applyAlignment="1" applyProtection="1">
      <alignment horizontal="right"/>
      <protection locked="0"/>
    </xf>
    <xf numFmtId="0" fontId="2" fillId="0" borderId="0" xfId="58" applyFont="1" applyFill="1" applyAlignment="1" applyProtection="1">
      <alignment horizontal="right"/>
      <protection locked="0"/>
    </xf>
    <xf numFmtId="0" fontId="2" fillId="0" borderId="0" xfId="58" applyFont="1" applyFill="1" applyAlignment="1" applyProtection="1">
      <alignment horizontal="right" vertical="center"/>
      <protection locked="0"/>
    </xf>
    <xf numFmtId="0" fontId="5" fillId="0" borderId="0" xfId="58" applyFont="1" applyFill="1" applyAlignment="1" applyProtection="1">
      <alignment horizontal="center"/>
      <protection locked="0"/>
    </xf>
    <xf numFmtId="0" fontId="5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58" applyFont="1" applyFill="1" applyAlignment="1" applyProtection="1">
      <alignment/>
      <protection locked="0"/>
    </xf>
    <xf numFmtId="0" fontId="6" fillId="0" borderId="13" xfId="58" applyFont="1" applyFill="1" applyBorder="1" applyAlignment="1" applyProtection="1">
      <alignment horizontal="center" vertical="center" wrapText="1"/>
      <protection locked="0"/>
    </xf>
    <xf numFmtId="0" fontId="6" fillId="0" borderId="46" xfId="58" applyFont="1" applyFill="1" applyBorder="1" applyAlignment="1" applyProtection="1">
      <alignment horizontal="center" vertical="center" wrapText="1"/>
      <protection locked="0"/>
    </xf>
    <xf numFmtId="164" fontId="6" fillId="0" borderId="13" xfId="58" applyNumberFormat="1" applyFont="1" applyFill="1" applyBorder="1" applyAlignment="1" applyProtection="1">
      <alignment horizontal="center" vertical="center"/>
      <protection locked="0"/>
    </xf>
    <xf numFmtId="164" fontId="6" fillId="0" borderId="68" xfId="58" applyNumberFormat="1" applyFont="1" applyFill="1" applyBorder="1" applyAlignment="1" applyProtection="1">
      <alignment horizontal="center" vertical="center"/>
      <protection locked="0"/>
    </xf>
    <xf numFmtId="164" fontId="6" fillId="0" borderId="61" xfId="58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9" fillId="0" borderId="24" xfId="0" applyFont="1" applyBorder="1" applyAlignment="1" applyProtection="1">
      <alignment horizontal="right" vertical="top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zoomScalePageLayoutView="0" workbookViewId="0" topLeftCell="A1">
      <selection activeCell="F14" sqref="F14"/>
    </sheetView>
  </sheetViews>
  <sheetFormatPr defaultColWidth="9.00390625" defaultRowHeight="12.75"/>
  <cols>
    <col min="1" max="1" width="32.00390625" style="0" bestFit="1" customWidth="1"/>
    <col min="2" max="2" width="15.375" style="0" customWidth="1"/>
    <col min="3" max="3" width="2.125" style="0" bestFit="1" customWidth="1"/>
    <col min="4" max="4" width="6.00390625" style="0" bestFit="1" customWidth="1"/>
    <col min="5" max="5" width="1.875" style="0" bestFit="1" customWidth="1"/>
    <col min="6" max="6" width="32.50390625" style="0" customWidth="1"/>
    <col min="7" max="7" width="1.875" style="0" bestFit="1" customWidth="1"/>
    <col min="8" max="8" width="31.00390625" style="0" customWidth="1"/>
  </cols>
  <sheetData>
    <row r="1" spans="1:10" ht="18.75">
      <c r="A1" s="354" t="s">
        <v>221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2" ht="12.75">
      <c r="A2">
        <v>2023</v>
      </c>
      <c r="B2" t="s">
        <v>222</v>
      </c>
    </row>
    <row r="3" spans="1:8" ht="15.75">
      <c r="A3" s="355" t="s">
        <v>241</v>
      </c>
      <c r="B3" s="355"/>
      <c r="C3" s="355"/>
      <c r="D3" s="355"/>
      <c r="E3" s="355"/>
      <c r="F3" s="355"/>
      <c r="G3" s="355"/>
      <c r="H3" s="355"/>
    </row>
    <row r="6" spans="1:3" ht="15">
      <c r="A6" s="282" t="s">
        <v>223</v>
      </c>
      <c r="C6" t="e">
        <f>ALAPADATOK!A33ÖSSZEFŰZ(ALAPADATOK!A2,ALAPADATOK!B2)</f>
        <v>#NAME?</v>
      </c>
    </row>
    <row r="7" spans="1:10" ht="12.75">
      <c r="A7" s="283" t="s">
        <v>224</v>
      </c>
      <c r="B7" s="284" t="s">
        <v>225</v>
      </c>
      <c r="C7" s="285" t="s">
        <v>226</v>
      </c>
      <c r="D7" s="285" t="s">
        <v>246</v>
      </c>
      <c r="E7" s="285" t="s">
        <v>227</v>
      </c>
      <c r="F7" s="284" t="s">
        <v>225</v>
      </c>
      <c r="G7" s="285" t="s">
        <v>228</v>
      </c>
      <c r="H7" s="285" t="s">
        <v>306</v>
      </c>
      <c r="I7" s="285"/>
      <c r="J7" s="285"/>
    </row>
    <row r="8" spans="1:10" ht="12.75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11" spans="1:10" ht="14.25">
      <c r="A11" s="287" t="s">
        <v>229</v>
      </c>
      <c r="B11" s="356" t="s">
        <v>239</v>
      </c>
      <c r="C11" s="356"/>
      <c r="D11" s="356"/>
      <c r="E11" s="356"/>
      <c r="F11" s="356"/>
      <c r="G11" s="356"/>
      <c r="H11" s="356"/>
      <c r="I11" s="288"/>
      <c r="J11" s="288"/>
    </row>
  </sheetData>
  <sheetProtection/>
  <mergeCells count="3">
    <mergeCell ref="A1:J1"/>
    <mergeCell ref="A3:H3"/>
    <mergeCell ref="B11:H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120" zoomScaleNormal="120" zoomScaleSheetLayoutView="120" workbookViewId="0" topLeftCell="A1">
      <selection activeCell="E41" sqref="E41"/>
    </sheetView>
  </sheetViews>
  <sheetFormatPr defaultColWidth="9.00390625" defaultRowHeight="12.75"/>
  <cols>
    <col min="1" max="1" width="7.375" style="82" customWidth="1"/>
    <col min="2" max="2" width="58.875" style="82" customWidth="1"/>
    <col min="3" max="3" width="12.875" style="83" customWidth="1"/>
    <col min="4" max="4" width="12.875" style="82" customWidth="1"/>
    <col min="5" max="5" width="14.00390625" style="82" customWidth="1"/>
    <col min="6" max="7" width="12.875" style="82" customWidth="1"/>
    <col min="8" max="8" width="9.00390625" style="21" customWidth="1"/>
    <col min="9" max="16384" width="9.375" style="21" customWidth="1"/>
  </cols>
  <sheetData>
    <row r="1" spans="1:7" ht="15.75">
      <c r="A1" s="370" t="str">
        <f>CONCATENATE("1. melléklet"," ",ALAPADATOK!A7," ",ALAPADATOK!B7," ",ALAPADATOK!C7," ",ALAPADATOK!D7," ",ALAPADATOK!E7," ",ALAPADATOK!F7," ",ALAPADATOK!G7," ",ALAPADATOK!H7)</f>
        <v>1. melléklet a … / 2023. ( … ) Társulási határozathoz</v>
      </c>
      <c r="B1" s="371"/>
      <c r="C1" s="372"/>
      <c r="D1" s="371"/>
      <c r="E1" s="371"/>
      <c r="F1" s="371"/>
      <c r="G1" s="371"/>
    </row>
    <row r="2" spans="1:7" ht="15.75">
      <c r="A2" s="373" t="str">
        <f>ALAPADATOK!A3</f>
        <v>Mikrotérségi Óvoda és Bölcsőde Intézmény-fenntartó Társulása</v>
      </c>
      <c r="B2" s="373"/>
      <c r="C2" s="374"/>
      <c r="D2" s="373"/>
      <c r="E2" s="373"/>
      <c r="F2" s="373"/>
      <c r="G2" s="373"/>
    </row>
    <row r="3" spans="1:11" ht="15.75">
      <c r="A3" s="373" t="str">
        <f>CONCATENATE(ALAPADATOK!A2,".ÉVI KÖLTSÉGVETÉSI HATÁROZAT ÖSSZEVONT BEVÉTELEINEK KIADÁSAINAK MÓDOSÍTÁSA")</f>
        <v>2023.ÉVI KÖLTSÉGVETÉSI HATÁROZAT ÖSSZEVONT BEVÉTELEINEK KIADÁSAINAK MÓDOSÍTÁSA</v>
      </c>
      <c r="B3" s="375"/>
      <c r="C3" s="375"/>
      <c r="D3" s="375"/>
      <c r="E3" s="375"/>
      <c r="F3" s="375"/>
      <c r="G3" s="375"/>
      <c r="H3" s="241"/>
      <c r="I3" s="241"/>
      <c r="J3" s="241"/>
      <c r="K3" s="241"/>
    </row>
    <row r="4" spans="1:7" ht="15.75">
      <c r="A4" s="376"/>
      <c r="B4" s="376"/>
      <c r="C4" s="372"/>
      <c r="D4" s="376"/>
      <c r="E4" s="376"/>
      <c r="F4" s="376"/>
      <c r="G4" s="376"/>
    </row>
    <row r="5" spans="1:7" ht="15.75" customHeight="1" thickBot="1">
      <c r="A5" s="366" t="s">
        <v>57</v>
      </c>
      <c r="B5" s="366"/>
      <c r="C5" s="245"/>
      <c r="D5" s="244"/>
      <c r="E5" s="244"/>
      <c r="F5" s="244"/>
      <c r="G5" s="246" t="s">
        <v>212</v>
      </c>
    </row>
    <row r="6" spans="1:7" ht="15.75" customHeight="1" thickBot="1">
      <c r="A6" s="368" t="s">
        <v>38</v>
      </c>
      <c r="B6" s="377" t="s">
        <v>0</v>
      </c>
      <c r="C6" s="379" t="str">
        <f>CONCATENATE(ALAPADATOK!A2,ALAPADATOK!B2)</f>
        <v>2023. évi</v>
      </c>
      <c r="D6" s="379"/>
      <c r="E6" s="380"/>
      <c r="F6" s="380"/>
      <c r="G6" s="381"/>
    </row>
    <row r="7" spans="1:7" ht="48.75" thickBot="1">
      <c r="A7" s="369"/>
      <c r="B7" s="378"/>
      <c r="C7" s="238" t="s">
        <v>98</v>
      </c>
      <c r="D7" s="237" t="s">
        <v>240</v>
      </c>
      <c r="E7" s="237" t="s">
        <v>340</v>
      </c>
      <c r="F7" s="238" t="s">
        <v>215</v>
      </c>
      <c r="G7" s="239" t="s">
        <v>247</v>
      </c>
    </row>
    <row r="8" spans="1:7" s="22" customFormat="1" ht="12" customHeight="1" thickBot="1">
      <c r="A8" s="247">
        <v>1</v>
      </c>
      <c r="B8" s="248">
        <v>2</v>
      </c>
      <c r="C8" s="249">
        <v>3</v>
      </c>
      <c r="D8" s="250">
        <v>4</v>
      </c>
      <c r="E8" s="251">
        <v>5</v>
      </c>
      <c r="F8" s="250" t="s">
        <v>216</v>
      </c>
      <c r="G8" s="252" t="s">
        <v>217</v>
      </c>
    </row>
    <row r="9" spans="1:7" s="1" customFormat="1" ht="12" customHeight="1" thickBot="1">
      <c r="A9" s="14" t="s">
        <v>1</v>
      </c>
      <c r="B9" s="15" t="s">
        <v>146</v>
      </c>
      <c r="C9" s="136">
        <f>+C10+C11+C12+C13+C14</f>
        <v>0</v>
      </c>
      <c r="D9" s="88">
        <f>+D10+D11+D12+D13+D14</f>
        <v>0</v>
      </c>
      <c r="E9" s="204">
        <f>+E10+E11+E12+E13+E14</f>
        <v>0</v>
      </c>
      <c r="F9" s="204">
        <f>+F10+F11+F12+F13+F14</f>
        <v>0</v>
      </c>
      <c r="G9" s="102">
        <f>+G10+G11+G12+G13+G14</f>
        <v>0</v>
      </c>
    </row>
    <row r="10" spans="1:7" s="1" customFormat="1" ht="12" customHeight="1">
      <c r="A10" s="11" t="s">
        <v>42</v>
      </c>
      <c r="B10" s="143" t="s">
        <v>147</v>
      </c>
      <c r="C10" s="137"/>
      <c r="D10" s="90"/>
      <c r="E10" s="205"/>
      <c r="F10" s="141">
        <f>D10+E10</f>
        <v>0</v>
      </c>
      <c r="G10" s="174">
        <f>C10+F10</f>
        <v>0</v>
      </c>
    </row>
    <row r="11" spans="1:7" s="1" customFormat="1" ht="12" customHeight="1">
      <c r="A11" s="10" t="s">
        <v>43</v>
      </c>
      <c r="B11" s="48" t="s">
        <v>148</v>
      </c>
      <c r="C11" s="135"/>
      <c r="D11" s="89"/>
      <c r="E11" s="206"/>
      <c r="F11" s="89">
        <f aca="true" t="shared" si="0" ref="F11:F21">D11+E11</f>
        <v>0</v>
      </c>
      <c r="G11" s="175">
        <f aca="true" t="shared" si="1" ref="G11:G21">C11+F11</f>
        <v>0</v>
      </c>
    </row>
    <row r="12" spans="1:7" s="1" customFormat="1" ht="12" customHeight="1">
      <c r="A12" s="10" t="s">
        <v>44</v>
      </c>
      <c r="B12" s="48" t="s">
        <v>149</v>
      </c>
      <c r="C12" s="135"/>
      <c r="D12" s="89"/>
      <c r="E12" s="206"/>
      <c r="F12" s="89">
        <f t="shared" si="0"/>
        <v>0</v>
      </c>
      <c r="G12" s="175">
        <f t="shared" si="1"/>
        <v>0</v>
      </c>
    </row>
    <row r="13" spans="1:7" s="1" customFormat="1" ht="12" customHeight="1">
      <c r="A13" s="10" t="s">
        <v>45</v>
      </c>
      <c r="B13" s="48" t="s">
        <v>150</v>
      </c>
      <c r="C13" s="135"/>
      <c r="D13" s="89"/>
      <c r="E13" s="206"/>
      <c r="F13" s="89">
        <f t="shared" si="0"/>
        <v>0</v>
      </c>
      <c r="G13" s="175">
        <f t="shared" si="1"/>
        <v>0</v>
      </c>
    </row>
    <row r="14" spans="1:7" s="1" customFormat="1" ht="12" customHeight="1" thickBot="1">
      <c r="A14" s="10" t="s">
        <v>56</v>
      </c>
      <c r="B14" s="48" t="s">
        <v>151</v>
      </c>
      <c r="C14" s="135"/>
      <c r="D14" s="89"/>
      <c r="E14" s="206"/>
      <c r="F14" s="89">
        <f t="shared" si="0"/>
        <v>0</v>
      </c>
      <c r="G14" s="175">
        <f t="shared" si="1"/>
        <v>0</v>
      </c>
    </row>
    <row r="15" spans="1:7" s="1" customFormat="1" ht="12" customHeight="1" thickBot="1">
      <c r="A15" s="14" t="s">
        <v>2</v>
      </c>
      <c r="B15" s="47" t="s">
        <v>118</v>
      </c>
      <c r="C15" s="144">
        <v>448934716</v>
      </c>
      <c r="D15" s="107">
        <v>-275896</v>
      </c>
      <c r="E15" s="207">
        <v>-3964945</v>
      </c>
      <c r="F15" s="107">
        <f t="shared" si="0"/>
        <v>-4240841</v>
      </c>
      <c r="G15" s="102">
        <f t="shared" si="1"/>
        <v>444693875</v>
      </c>
    </row>
    <row r="16" spans="1:7" s="290" customFormat="1" ht="12" customHeight="1" thickBot="1">
      <c r="A16" s="289" t="s">
        <v>48</v>
      </c>
      <c r="B16" s="47" t="s">
        <v>244</v>
      </c>
      <c r="C16" s="147"/>
      <c r="D16" s="147">
        <v>190052</v>
      </c>
      <c r="E16" s="208"/>
      <c r="F16" s="107">
        <f t="shared" si="0"/>
        <v>190052</v>
      </c>
      <c r="G16" s="102">
        <f t="shared" si="1"/>
        <v>190052</v>
      </c>
    </row>
    <row r="17" spans="1:7" s="1" customFormat="1" ht="12" customHeight="1" thickBot="1">
      <c r="A17" s="14" t="s">
        <v>3</v>
      </c>
      <c r="B17" s="15" t="s">
        <v>130</v>
      </c>
      <c r="C17" s="144"/>
      <c r="D17" s="107">
        <v>1267460</v>
      </c>
      <c r="E17" s="207"/>
      <c r="F17" s="107">
        <f t="shared" si="0"/>
        <v>1267460</v>
      </c>
      <c r="G17" s="102">
        <f t="shared" si="1"/>
        <v>1267460</v>
      </c>
    </row>
    <row r="18" spans="1:7" s="1" customFormat="1" ht="12" customHeight="1" thickBot="1">
      <c r="A18" s="14" t="s">
        <v>64</v>
      </c>
      <c r="B18" s="47" t="s">
        <v>152</v>
      </c>
      <c r="C18" s="145">
        <v>150076310</v>
      </c>
      <c r="D18" s="147"/>
      <c r="E18" s="208">
        <v>12</v>
      </c>
      <c r="F18" s="147">
        <f t="shared" si="0"/>
        <v>12</v>
      </c>
      <c r="G18" s="106">
        <f t="shared" si="1"/>
        <v>150076322</v>
      </c>
    </row>
    <row r="19" spans="1:7" s="1" customFormat="1" ht="12" customHeight="1" thickBot="1">
      <c r="A19" s="14" t="s">
        <v>5</v>
      </c>
      <c r="B19" s="47" t="s">
        <v>132</v>
      </c>
      <c r="C19" s="144"/>
      <c r="D19" s="107"/>
      <c r="E19" s="207"/>
      <c r="F19" s="107">
        <f t="shared" si="0"/>
        <v>0</v>
      </c>
      <c r="G19" s="102">
        <f t="shared" si="1"/>
        <v>0</v>
      </c>
    </row>
    <row r="20" spans="1:7" s="1" customFormat="1" ht="12" customHeight="1" thickBot="1">
      <c r="A20" s="14" t="s">
        <v>6</v>
      </c>
      <c r="B20" s="47" t="s">
        <v>119</v>
      </c>
      <c r="C20" s="144"/>
      <c r="D20" s="107"/>
      <c r="E20" s="207"/>
      <c r="F20" s="107">
        <f t="shared" si="0"/>
        <v>0</v>
      </c>
      <c r="G20" s="102">
        <f t="shared" si="1"/>
        <v>0</v>
      </c>
    </row>
    <row r="21" spans="1:7" s="1" customFormat="1" ht="12" customHeight="1" thickBot="1">
      <c r="A21" s="14" t="s">
        <v>66</v>
      </c>
      <c r="B21" s="47" t="s">
        <v>153</v>
      </c>
      <c r="C21" s="144"/>
      <c r="D21" s="107"/>
      <c r="E21" s="207"/>
      <c r="F21" s="107">
        <f t="shared" si="0"/>
        <v>0</v>
      </c>
      <c r="G21" s="102">
        <f t="shared" si="1"/>
        <v>0</v>
      </c>
    </row>
    <row r="22" spans="1:7" s="1" customFormat="1" ht="12" customHeight="1" thickBot="1">
      <c r="A22" s="14" t="s">
        <v>8</v>
      </c>
      <c r="B22" s="15" t="s">
        <v>154</v>
      </c>
      <c r="C22" s="138">
        <f>+C9+C15+C17+C18+C19+C20+C21</f>
        <v>599011026</v>
      </c>
      <c r="D22" s="93">
        <f>+D9+D15+D17+D18+D19+D20+D21+D16</f>
        <v>1181616</v>
      </c>
      <c r="E22" s="209">
        <f>+E9+E15+E17+E18+E19+E20+E21</f>
        <v>-3964933</v>
      </c>
      <c r="F22" s="93">
        <f>+F9+F15+F17+F18+F19+F20+F21+F16</f>
        <v>-2783317</v>
      </c>
      <c r="G22" s="106">
        <f>+G9+G15+G17+G18+G19+G20+G21+G16</f>
        <v>596227709</v>
      </c>
    </row>
    <row r="23" spans="1:7" s="1" customFormat="1" ht="12" customHeight="1" thickBot="1">
      <c r="A23" s="14" t="s">
        <v>9</v>
      </c>
      <c r="B23" s="47" t="s">
        <v>155</v>
      </c>
      <c r="C23" s="136">
        <f>SUM(C24:C28)</f>
        <v>18714111</v>
      </c>
      <c r="D23" s="88">
        <f>SUM(D24:D28)</f>
        <v>0</v>
      </c>
      <c r="E23" s="204">
        <f>SUM(E24:E28)</f>
        <v>0</v>
      </c>
      <c r="F23" s="88">
        <f>SUM(F24:F28)</f>
        <v>0</v>
      </c>
      <c r="G23" s="102">
        <f>SUM(G24:G28)</f>
        <v>18714111</v>
      </c>
    </row>
    <row r="24" spans="1:7" s="1" customFormat="1" ht="12" customHeight="1">
      <c r="A24" s="10" t="s">
        <v>156</v>
      </c>
      <c r="B24" s="48" t="s">
        <v>157</v>
      </c>
      <c r="C24" s="146"/>
      <c r="D24" s="92"/>
      <c r="E24" s="210"/>
      <c r="F24" s="92">
        <f aca="true" t="shared" si="2" ref="F24:F29">D24+E24</f>
        <v>0</v>
      </c>
      <c r="G24" s="176">
        <f aca="true" t="shared" si="3" ref="G24:G29">C24+F24</f>
        <v>0</v>
      </c>
    </row>
    <row r="25" spans="1:7" s="1" customFormat="1" ht="12" customHeight="1">
      <c r="A25" s="10" t="s">
        <v>158</v>
      </c>
      <c r="B25" s="48" t="s">
        <v>159</v>
      </c>
      <c r="C25" s="146"/>
      <c r="D25" s="92"/>
      <c r="E25" s="210"/>
      <c r="F25" s="92">
        <f t="shared" si="2"/>
        <v>0</v>
      </c>
      <c r="G25" s="176">
        <f t="shared" si="3"/>
        <v>0</v>
      </c>
    </row>
    <row r="26" spans="1:7" s="1" customFormat="1" ht="12" customHeight="1">
      <c r="A26" s="10" t="s">
        <v>160</v>
      </c>
      <c r="B26" s="48" t="s">
        <v>161</v>
      </c>
      <c r="C26" s="146">
        <v>18714111</v>
      </c>
      <c r="D26" s="92">
        <v>-2111687</v>
      </c>
      <c r="E26" s="210"/>
      <c r="F26" s="92">
        <f t="shared" si="2"/>
        <v>-2111687</v>
      </c>
      <c r="G26" s="176">
        <f t="shared" si="3"/>
        <v>16602424</v>
      </c>
    </row>
    <row r="27" spans="1:7" s="1" customFormat="1" ht="12" customHeight="1">
      <c r="A27" s="10" t="s">
        <v>162</v>
      </c>
      <c r="B27" s="48" t="s">
        <v>163</v>
      </c>
      <c r="C27" s="146"/>
      <c r="D27" s="92">
        <v>2111687</v>
      </c>
      <c r="E27" s="210"/>
      <c r="F27" s="92">
        <f t="shared" si="2"/>
        <v>2111687</v>
      </c>
      <c r="G27" s="176">
        <f t="shared" si="3"/>
        <v>2111687</v>
      </c>
    </row>
    <row r="28" spans="1:7" s="1" customFormat="1" ht="12" customHeight="1" thickBot="1">
      <c r="A28" s="10" t="s">
        <v>164</v>
      </c>
      <c r="B28" s="48" t="s">
        <v>114</v>
      </c>
      <c r="C28" s="146"/>
      <c r="D28" s="92"/>
      <c r="E28" s="210"/>
      <c r="F28" s="92">
        <f t="shared" si="2"/>
        <v>0</v>
      </c>
      <c r="G28" s="176">
        <f t="shared" si="3"/>
        <v>0</v>
      </c>
    </row>
    <row r="29" spans="1:7" s="1" customFormat="1" ht="12" customHeight="1" thickBot="1">
      <c r="A29" s="14" t="s">
        <v>10</v>
      </c>
      <c r="B29" s="47" t="s">
        <v>115</v>
      </c>
      <c r="C29" s="144"/>
      <c r="D29" s="107"/>
      <c r="E29" s="207"/>
      <c r="F29" s="107">
        <f t="shared" si="2"/>
        <v>0</v>
      </c>
      <c r="G29" s="102">
        <f t="shared" si="3"/>
        <v>0</v>
      </c>
    </row>
    <row r="30" spans="1:7" s="1" customFormat="1" ht="12" customHeight="1" thickBot="1">
      <c r="A30" s="14" t="s">
        <v>11</v>
      </c>
      <c r="B30" s="133" t="s">
        <v>165</v>
      </c>
      <c r="C30" s="138">
        <f>+C23+C29</f>
        <v>18714111</v>
      </c>
      <c r="D30" s="93">
        <f>+D23+D29</f>
        <v>0</v>
      </c>
      <c r="E30" s="209">
        <f>+E23+E29</f>
        <v>0</v>
      </c>
      <c r="F30" s="93">
        <f>+F23+F29</f>
        <v>0</v>
      </c>
      <c r="G30" s="106">
        <f>+G23+G29</f>
        <v>18714111</v>
      </c>
    </row>
    <row r="31" spans="1:7" s="1" customFormat="1" ht="18" customHeight="1" thickBot="1">
      <c r="A31" s="14" t="s">
        <v>12</v>
      </c>
      <c r="B31" s="134" t="s">
        <v>166</v>
      </c>
      <c r="C31" s="138">
        <f>+C22+C30</f>
        <v>617725137</v>
      </c>
      <c r="D31" s="93">
        <f>+D22+D30</f>
        <v>1181616</v>
      </c>
      <c r="E31" s="209">
        <f>+E22+E30</f>
        <v>-3964933</v>
      </c>
      <c r="F31" s="93">
        <f>+F22+F30</f>
        <v>-2783317</v>
      </c>
      <c r="G31" s="106">
        <f>+G22+G30</f>
        <v>614941820</v>
      </c>
    </row>
    <row r="32" spans="1:7" s="1" customFormat="1" ht="12" customHeight="1">
      <c r="A32" s="110"/>
      <c r="B32" s="111"/>
      <c r="C32" s="112"/>
      <c r="D32" s="113"/>
      <c r="E32" s="113"/>
      <c r="F32" s="113"/>
      <c r="G32" s="114"/>
    </row>
    <row r="33" spans="1:7" s="1" customFormat="1" ht="12" customHeight="1" thickBot="1">
      <c r="A33" s="367" t="s">
        <v>58</v>
      </c>
      <c r="B33" s="367"/>
      <c r="C33" s="83"/>
      <c r="D33" s="101"/>
      <c r="E33" s="101"/>
      <c r="F33" s="101"/>
      <c r="G33" s="50" t="str">
        <f>G5</f>
        <v>Forintban!</v>
      </c>
    </row>
    <row r="34" spans="1:7" s="1" customFormat="1" ht="12" customHeight="1" thickBot="1">
      <c r="A34" s="357" t="s">
        <v>38</v>
      </c>
      <c r="B34" s="359" t="s">
        <v>145</v>
      </c>
      <c r="C34" s="361" t="str">
        <f>+C6</f>
        <v>2023. évi</v>
      </c>
      <c r="D34" s="361"/>
      <c r="E34" s="362"/>
      <c r="F34" s="362"/>
      <c r="G34" s="363"/>
    </row>
    <row r="35" spans="1:8" s="1" customFormat="1" ht="48.75" customHeight="1" thickBot="1">
      <c r="A35" s="358"/>
      <c r="B35" s="360"/>
      <c r="C35" s="215" t="s">
        <v>98</v>
      </c>
      <c r="D35" s="236" t="str">
        <f>D7</f>
        <v>1.sz. módosítás 
</v>
      </c>
      <c r="E35" s="237" t="str">
        <f>E7</f>
        <v>2.sz.módosítás</v>
      </c>
      <c r="F35" s="238" t="s">
        <v>215</v>
      </c>
      <c r="G35" s="239" t="s">
        <v>247</v>
      </c>
      <c r="H35" s="115"/>
    </row>
    <row r="36" spans="1:8" s="1" customFormat="1" ht="12" customHeight="1" thickBot="1">
      <c r="A36" s="19">
        <v>1</v>
      </c>
      <c r="B36" s="20">
        <v>2</v>
      </c>
      <c r="C36" s="216">
        <v>3</v>
      </c>
      <c r="D36" s="217">
        <v>4</v>
      </c>
      <c r="E36" s="218">
        <v>5</v>
      </c>
      <c r="F36" s="217" t="s">
        <v>216</v>
      </c>
      <c r="G36" s="235" t="s">
        <v>217</v>
      </c>
      <c r="H36" s="115"/>
    </row>
    <row r="37" spans="1:8" s="1" customFormat="1" ht="15" customHeight="1" thickBot="1">
      <c r="A37" s="16" t="s">
        <v>1</v>
      </c>
      <c r="B37" s="18" t="s">
        <v>189</v>
      </c>
      <c r="C37" s="87">
        <f>SUM(C38:C44)</f>
        <v>617725137</v>
      </c>
      <c r="D37" s="87">
        <f>SUM(D38:D44)</f>
        <v>-85844</v>
      </c>
      <c r="E37" s="211">
        <f>SUM(E38:E44)</f>
        <v>-3964933</v>
      </c>
      <c r="F37" s="87">
        <f>SUM(F38:F44)</f>
        <v>-4050777</v>
      </c>
      <c r="G37" s="139">
        <f>SUM(G38:G44)</f>
        <v>613674360</v>
      </c>
      <c r="H37" s="115"/>
    </row>
    <row r="38" spans="1:7" s="1" customFormat="1" ht="12.75" customHeight="1">
      <c r="A38" s="12" t="s">
        <v>42</v>
      </c>
      <c r="B38" s="7" t="s">
        <v>29</v>
      </c>
      <c r="C38" s="141">
        <v>292580000</v>
      </c>
      <c r="D38" s="141">
        <v>877490</v>
      </c>
      <c r="E38" s="212">
        <v>2450711</v>
      </c>
      <c r="F38" s="141">
        <f aca="true" t="shared" si="4" ref="F38:F46">D38+E38</f>
        <v>3328201</v>
      </c>
      <c r="G38" s="177">
        <f aca="true" t="shared" si="5" ref="G38:G46">C38+F38</f>
        <v>295908201</v>
      </c>
    </row>
    <row r="39" spans="1:7" ht="12.75" customHeight="1">
      <c r="A39" s="10" t="s">
        <v>43</v>
      </c>
      <c r="B39" s="5" t="s">
        <v>67</v>
      </c>
      <c r="C39" s="89">
        <v>37903000</v>
      </c>
      <c r="D39" s="89">
        <v>114074</v>
      </c>
      <c r="E39" s="206">
        <v>318592</v>
      </c>
      <c r="F39" s="89">
        <f t="shared" si="4"/>
        <v>432666</v>
      </c>
      <c r="G39" s="175">
        <f t="shared" si="5"/>
        <v>38335666</v>
      </c>
    </row>
    <row r="40" spans="1:7" ht="12.75" customHeight="1">
      <c r="A40" s="10" t="s">
        <v>44</v>
      </c>
      <c r="B40" s="5" t="s">
        <v>55</v>
      </c>
      <c r="C40" s="91">
        <v>262006340</v>
      </c>
      <c r="D40" s="91">
        <v>-1457512</v>
      </c>
      <c r="E40" s="213">
        <v>8782094</v>
      </c>
      <c r="F40" s="91">
        <f t="shared" si="4"/>
        <v>7324582</v>
      </c>
      <c r="G40" s="178">
        <f t="shared" si="5"/>
        <v>269330922</v>
      </c>
    </row>
    <row r="41" spans="1:7" s="22" customFormat="1" ht="12.75" customHeight="1">
      <c r="A41" s="10" t="s">
        <v>45</v>
      </c>
      <c r="B41" s="8" t="s">
        <v>68</v>
      </c>
      <c r="C41" s="91"/>
      <c r="D41" s="91"/>
      <c r="E41" s="213"/>
      <c r="F41" s="91">
        <f t="shared" si="4"/>
        <v>0</v>
      </c>
      <c r="G41" s="178">
        <f t="shared" si="5"/>
        <v>0</v>
      </c>
    </row>
    <row r="42" spans="1:7" s="22" customFormat="1" ht="12.75" customHeight="1">
      <c r="A42" s="10" t="s">
        <v>56</v>
      </c>
      <c r="B42" s="5" t="s">
        <v>69</v>
      </c>
      <c r="C42" s="91">
        <v>11458633</v>
      </c>
      <c r="D42" s="91"/>
      <c r="E42" s="213">
        <v>-3217198</v>
      </c>
      <c r="F42" s="91">
        <f t="shared" si="4"/>
        <v>-3217198</v>
      </c>
      <c r="G42" s="178">
        <f t="shared" si="5"/>
        <v>8241435</v>
      </c>
    </row>
    <row r="43" spans="1:7" s="3" customFormat="1" ht="12" customHeight="1">
      <c r="A43" s="158"/>
      <c r="B43" s="5" t="s">
        <v>243</v>
      </c>
      <c r="C43" s="27"/>
      <c r="D43" s="27">
        <v>190052</v>
      </c>
      <c r="E43" s="231"/>
      <c r="F43" s="27">
        <f t="shared" si="4"/>
        <v>190052</v>
      </c>
      <c r="G43" s="192">
        <f t="shared" si="5"/>
        <v>190052</v>
      </c>
    </row>
    <row r="44" spans="1:7" s="22" customFormat="1" ht="12.75" customHeight="1">
      <c r="A44" s="10" t="s">
        <v>46</v>
      </c>
      <c r="B44" s="5" t="s">
        <v>190</v>
      </c>
      <c r="C44" s="91">
        <f>C45+C46</f>
        <v>13777164</v>
      </c>
      <c r="D44" s="91">
        <f>D45+D46</f>
        <v>190052</v>
      </c>
      <c r="E44" s="91">
        <f>E45+E46</f>
        <v>-12299132</v>
      </c>
      <c r="F44" s="91">
        <f>F45+F46</f>
        <v>-12109080</v>
      </c>
      <c r="G44" s="91">
        <f>G45+G46</f>
        <v>1668084</v>
      </c>
    </row>
    <row r="45" spans="1:7" s="22" customFormat="1" ht="12.75" customHeight="1">
      <c r="A45" s="10" t="s">
        <v>47</v>
      </c>
      <c r="B45" s="5" t="s">
        <v>191</v>
      </c>
      <c r="C45" s="91"/>
      <c r="D45" s="91"/>
      <c r="E45" s="213"/>
      <c r="F45" s="91">
        <f t="shared" si="4"/>
        <v>0</v>
      </c>
      <c r="G45" s="178">
        <f t="shared" si="5"/>
        <v>0</v>
      </c>
    </row>
    <row r="46" spans="1:7" ht="12.75" customHeight="1" thickBot="1">
      <c r="A46" s="10" t="s">
        <v>52</v>
      </c>
      <c r="B46" s="13" t="s">
        <v>193</v>
      </c>
      <c r="C46" s="91">
        <v>13777164</v>
      </c>
      <c r="D46" s="91">
        <v>190052</v>
      </c>
      <c r="E46" s="213">
        <v>-12299132</v>
      </c>
      <c r="F46" s="91">
        <f t="shared" si="4"/>
        <v>-12109080</v>
      </c>
      <c r="G46" s="178">
        <f t="shared" si="5"/>
        <v>1668084</v>
      </c>
    </row>
    <row r="47" spans="1:7" ht="12" customHeight="1" thickBot="1">
      <c r="A47" s="14" t="s">
        <v>2</v>
      </c>
      <c r="B47" s="17" t="s">
        <v>167</v>
      </c>
      <c r="C47" s="88">
        <f>+C48+C49+C50</f>
        <v>0</v>
      </c>
      <c r="D47" s="88">
        <f>+D48+D49+D50</f>
        <v>1267460</v>
      </c>
      <c r="E47" s="204">
        <f>+E48+E49+E50</f>
        <v>0</v>
      </c>
      <c r="F47" s="88">
        <f>+F48+F49+F50</f>
        <v>1267460</v>
      </c>
      <c r="G47" s="102">
        <f>+G48+G49+G50</f>
        <v>1267460</v>
      </c>
    </row>
    <row r="48" spans="1:7" ht="12" customHeight="1">
      <c r="A48" s="11" t="s">
        <v>48</v>
      </c>
      <c r="B48" s="5" t="s">
        <v>80</v>
      </c>
      <c r="C48" s="90"/>
      <c r="D48" s="90">
        <v>1267460</v>
      </c>
      <c r="E48" s="205"/>
      <c r="F48" s="90">
        <f>D48+E48</f>
        <v>1267460</v>
      </c>
      <c r="G48" s="174">
        <f>C48+F48</f>
        <v>1267460</v>
      </c>
    </row>
    <row r="49" spans="1:7" ht="12" customHeight="1">
      <c r="A49" s="11" t="s">
        <v>49</v>
      </c>
      <c r="B49" s="9" t="s">
        <v>70</v>
      </c>
      <c r="C49" s="89"/>
      <c r="D49" s="89"/>
      <c r="E49" s="206"/>
      <c r="F49" s="89">
        <f>D49+E49</f>
        <v>0</v>
      </c>
      <c r="G49" s="175">
        <f>C49+F49</f>
        <v>0</v>
      </c>
    </row>
    <row r="50" spans="1:7" ht="12" customHeight="1" thickBot="1">
      <c r="A50" s="11" t="s">
        <v>50</v>
      </c>
      <c r="B50" s="49" t="s">
        <v>81</v>
      </c>
      <c r="C50" s="89"/>
      <c r="D50" s="89"/>
      <c r="E50" s="206"/>
      <c r="F50" s="89">
        <f>D50+E50</f>
        <v>0</v>
      </c>
      <c r="G50" s="175">
        <f>C50+F50</f>
        <v>0</v>
      </c>
    </row>
    <row r="51" spans="1:7" ht="12" customHeight="1" thickBot="1">
      <c r="A51" s="14" t="s">
        <v>3</v>
      </c>
      <c r="B51" s="34" t="s">
        <v>199</v>
      </c>
      <c r="C51" s="88">
        <f>+C37+C47</f>
        <v>617725137</v>
      </c>
      <c r="D51" s="88">
        <f>+D37+D47</f>
        <v>1181616</v>
      </c>
      <c r="E51" s="204">
        <f>+E37+E47</f>
        <v>-3964933</v>
      </c>
      <c r="F51" s="88">
        <f>+F37+F47</f>
        <v>-2783317</v>
      </c>
      <c r="G51" s="102">
        <f>+G37+G47</f>
        <v>614941820</v>
      </c>
    </row>
    <row r="52" spans="1:7" ht="12" customHeight="1" thickBot="1">
      <c r="A52" s="14" t="s">
        <v>4</v>
      </c>
      <c r="B52" s="34" t="s">
        <v>198</v>
      </c>
      <c r="C52" s="88">
        <f>+C53+C54+C55+C56</f>
        <v>0</v>
      </c>
      <c r="D52" s="88">
        <f>+D53+D54+D55+D56</f>
        <v>0</v>
      </c>
      <c r="E52" s="204"/>
      <c r="F52" s="88"/>
      <c r="G52" s="102">
        <f>+G53+G54+G55+G56</f>
        <v>0</v>
      </c>
    </row>
    <row r="53" spans="1:7" ht="12" customHeight="1">
      <c r="A53" s="12" t="s">
        <v>100</v>
      </c>
      <c r="B53" s="7" t="s">
        <v>168</v>
      </c>
      <c r="C53" s="141"/>
      <c r="D53" s="141"/>
      <c r="E53" s="212"/>
      <c r="F53" s="141">
        <f>D53+E53</f>
        <v>0</v>
      </c>
      <c r="G53" s="177">
        <f>C53+F53</f>
        <v>0</v>
      </c>
    </row>
    <row r="54" spans="1:7" ht="12" customHeight="1">
      <c r="A54" s="10" t="s">
        <v>101</v>
      </c>
      <c r="B54" s="5" t="s">
        <v>169</v>
      </c>
      <c r="C54" s="91"/>
      <c r="D54" s="91"/>
      <c r="E54" s="213"/>
      <c r="F54" s="91">
        <f>D54+E54</f>
        <v>0</v>
      </c>
      <c r="G54" s="178">
        <f>C54+F54</f>
        <v>0</v>
      </c>
    </row>
    <row r="55" spans="1:7" ht="12" customHeight="1">
      <c r="A55" s="10" t="s">
        <v>102</v>
      </c>
      <c r="B55" s="5" t="s">
        <v>196</v>
      </c>
      <c r="C55" s="91"/>
      <c r="D55" s="91"/>
      <c r="E55" s="213"/>
      <c r="F55" s="91">
        <f>D55+E55</f>
        <v>0</v>
      </c>
      <c r="G55" s="178">
        <f>C55+F55</f>
        <v>0</v>
      </c>
    </row>
    <row r="56" spans="1:7" ht="12" customHeight="1" thickBot="1">
      <c r="A56" s="170" t="s">
        <v>194</v>
      </c>
      <c r="B56" s="171" t="s">
        <v>197</v>
      </c>
      <c r="C56" s="172"/>
      <c r="D56" s="172"/>
      <c r="E56" s="214"/>
      <c r="F56" s="172">
        <f>D56+E56</f>
        <v>0</v>
      </c>
      <c r="G56" s="179">
        <f>C56+F56</f>
        <v>0</v>
      </c>
    </row>
    <row r="57" spans="1:7" ht="12" customHeight="1" thickBot="1">
      <c r="A57" s="14" t="s">
        <v>5</v>
      </c>
      <c r="B57" s="133" t="s">
        <v>195</v>
      </c>
      <c r="C57" s="88">
        <f>+C51+C52</f>
        <v>617725137</v>
      </c>
      <c r="D57" s="88">
        <f>+D51+D52</f>
        <v>1181616</v>
      </c>
      <c r="E57" s="204">
        <f>+E51+E52</f>
        <v>-3964933</v>
      </c>
      <c r="F57" s="88">
        <f>+F51+F52</f>
        <v>-2783317</v>
      </c>
      <c r="G57" s="102">
        <f>+G51+G52</f>
        <v>614941820</v>
      </c>
    </row>
    <row r="58" spans="3:7" ht="12" customHeight="1">
      <c r="C58" s="242">
        <f>C31-C57</f>
        <v>0</v>
      </c>
      <c r="D58" s="243"/>
      <c r="E58" s="243"/>
      <c r="F58" s="243"/>
      <c r="G58" s="242">
        <f>G31-G57</f>
        <v>0</v>
      </c>
    </row>
    <row r="59" spans="1:7" ht="18" customHeight="1">
      <c r="A59" s="365" t="s">
        <v>116</v>
      </c>
      <c r="B59" s="365"/>
      <c r="C59" s="365"/>
      <c r="D59" s="365"/>
      <c r="E59" s="365"/>
      <c r="F59" s="365"/>
      <c r="G59" s="365"/>
    </row>
    <row r="60" spans="1:9" ht="16.5" thickBot="1">
      <c r="A60" s="364" t="s">
        <v>59</v>
      </c>
      <c r="B60" s="364"/>
      <c r="C60" s="101"/>
      <c r="D60" s="101"/>
      <c r="E60" s="101"/>
      <c r="F60" s="101"/>
      <c r="G60" s="50" t="str">
        <f>G33</f>
        <v>Forintban!</v>
      </c>
      <c r="H60" s="82"/>
      <c r="I60" s="82"/>
    </row>
    <row r="61" spans="1:9" ht="32.25" thickBot="1">
      <c r="A61" s="14">
        <v>1</v>
      </c>
      <c r="B61" s="17" t="s">
        <v>220</v>
      </c>
      <c r="C61" s="116">
        <f>+C22-C51</f>
        <v>-18714111</v>
      </c>
      <c r="D61" s="116">
        <f>+D22-D51</f>
        <v>0</v>
      </c>
      <c r="E61" s="116">
        <f>+E22-E51</f>
        <v>0</v>
      </c>
      <c r="F61" s="116">
        <f>+F22-F51</f>
        <v>0</v>
      </c>
      <c r="G61" s="117">
        <f>+G22-G51</f>
        <v>-18714111</v>
      </c>
      <c r="H61" s="82"/>
      <c r="I61" s="82"/>
    </row>
    <row r="62" spans="1:9" ht="25.5" customHeight="1" thickBot="1">
      <c r="A62" s="14" t="s">
        <v>2</v>
      </c>
      <c r="B62" s="17" t="s">
        <v>200</v>
      </c>
      <c r="C62" s="116">
        <f>+C30-C52</f>
        <v>18714111</v>
      </c>
      <c r="D62" s="116">
        <f>+D30-D52</f>
        <v>0</v>
      </c>
      <c r="E62" s="116">
        <f>+E30-E52</f>
        <v>0</v>
      </c>
      <c r="F62" s="116">
        <f>+F30-F52</f>
        <v>0</v>
      </c>
      <c r="G62" s="117">
        <f>+G30-G52</f>
        <v>18714111</v>
      </c>
      <c r="H62" s="82"/>
      <c r="I62" s="82"/>
    </row>
    <row r="63" spans="3:8" ht="15" customHeight="1">
      <c r="C63" s="35"/>
      <c r="D63" s="35"/>
      <c r="E63" s="35"/>
      <c r="F63" s="35"/>
      <c r="G63" s="35"/>
      <c r="H63" s="35"/>
    </row>
    <row r="64" s="1" customFormat="1" ht="12.75" customHeight="1"/>
    <row r="65" ht="15.75">
      <c r="C65" s="82"/>
    </row>
    <row r="66" ht="15.75">
      <c r="C66" s="82"/>
    </row>
    <row r="67" ht="15.75">
      <c r="C67" s="82"/>
    </row>
    <row r="68" ht="16.5" customHeight="1">
      <c r="C68" s="82"/>
    </row>
    <row r="69" ht="15.75">
      <c r="C69" s="82"/>
    </row>
    <row r="70" ht="15.75">
      <c r="C70" s="82"/>
    </row>
    <row r="71" ht="15.75">
      <c r="C71" s="82"/>
    </row>
    <row r="72" ht="15.75">
      <c r="C72" s="82"/>
    </row>
    <row r="73" ht="15.75">
      <c r="C73" s="82"/>
    </row>
    <row r="74" spans="8:9" s="82" customFormat="1" ht="15.75">
      <c r="H74" s="21"/>
      <c r="I74" s="21"/>
    </row>
    <row r="75" spans="8:9" s="82" customFormat="1" ht="15.75">
      <c r="H75" s="21"/>
      <c r="I75" s="21"/>
    </row>
    <row r="76" spans="8:9" s="82" customFormat="1" ht="15.75">
      <c r="H76" s="21"/>
      <c r="I76" s="21"/>
    </row>
    <row r="77" spans="8:9" s="82" customFormat="1" ht="15.75">
      <c r="H77" s="21"/>
      <c r="I77" s="21"/>
    </row>
  </sheetData>
  <sheetProtection/>
  <mergeCells count="14">
    <mergeCell ref="A1:G1"/>
    <mergeCell ref="A2:G2"/>
    <mergeCell ref="A3:G3"/>
    <mergeCell ref="A4:G4"/>
    <mergeCell ref="B6:B7"/>
    <mergeCell ref="C6:G6"/>
    <mergeCell ref="A34:A35"/>
    <mergeCell ref="B34:B35"/>
    <mergeCell ref="C34:G34"/>
    <mergeCell ref="A60:B60"/>
    <mergeCell ref="A59:G59"/>
    <mergeCell ref="A5:B5"/>
    <mergeCell ref="A33:B33"/>
    <mergeCell ref="A6:A7"/>
  </mergeCells>
  <printOptions horizontalCentered="1"/>
  <pageMargins left="0.3937007874015748" right="0.3937007874015748" top="0.8661417322834646" bottom="0.8661417322834646" header="0.5905511811023623" footer="0.5905511811023623"/>
  <pageSetup fitToHeight="2" fitToWidth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20" zoomScaleSheetLayoutView="100" workbookViewId="0" topLeftCell="A1">
      <selection activeCell="D31" sqref="D31"/>
    </sheetView>
  </sheetViews>
  <sheetFormatPr defaultColWidth="9.00390625" defaultRowHeight="12.75"/>
  <cols>
    <col min="1" max="1" width="6.875" style="24" customWidth="1"/>
    <col min="2" max="2" width="55.125" style="37" customWidth="1"/>
    <col min="3" max="5" width="16.375" style="24" customWidth="1"/>
    <col min="6" max="6" width="55.125" style="24" customWidth="1"/>
    <col min="7" max="9" width="16.375" style="24" customWidth="1"/>
    <col min="10" max="10" width="4.875" style="24" customWidth="1"/>
    <col min="11" max="16384" width="9.375" style="24" customWidth="1"/>
  </cols>
  <sheetData>
    <row r="1" spans="1:10" ht="54" customHeight="1">
      <c r="A1" s="253"/>
      <c r="B1" s="385" t="s">
        <v>236</v>
      </c>
      <c r="C1" s="386"/>
      <c r="D1" s="386"/>
      <c r="E1" s="386"/>
      <c r="F1" s="386"/>
      <c r="G1" s="386"/>
      <c r="H1" s="386"/>
      <c r="I1" s="386"/>
      <c r="J1" s="384" t="str">
        <f>CONCATENATE("2.1. melléklet"," ",ALAPADATOK!A7," ",ALAPADATOK!B7," ",ALAPADATOK!C7," ",ALAPADATOK!D7," ",ALAPADATOK!E7," ",ALAPADATOK!F7," ",ALAPADATOK!G7," ",ALAPADATOK!H7)</f>
        <v>2.1. melléklet a … / 2023. ( … ) Társulási határozathoz</v>
      </c>
    </row>
    <row r="2" spans="1:10" ht="14.25" thickBot="1">
      <c r="A2" s="253"/>
      <c r="B2" s="254"/>
      <c r="C2" s="253"/>
      <c r="D2" s="253"/>
      <c r="E2" s="253"/>
      <c r="F2" s="253"/>
      <c r="G2" s="255"/>
      <c r="H2" s="255"/>
      <c r="I2" s="255" t="str">
        <f>'1. sz. mell.'!G5</f>
        <v>Forintban!</v>
      </c>
      <c r="J2" s="384"/>
    </row>
    <row r="3" spans="1:10" ht="18" customHeight="1" thickBot="1">
      <c r="A3" s="382" t="s">
        <v>38</v>
      </c>
      <c r="B3" s="256" t="s">
        <v>33</v>
      </c>
      <c r="C3" s="257"/>
      <c r="D3" s="257"/>
      <c r="E3" s="257"/>
      <c r="F3" s="256" t="s">
        <v>34</v>
      </c>
      <c r="G3" s="258"/>
      <c r="H3" s="258"/>
      <c r="I3" s="258"/>
      <c r="J3" s="384"/>
    </row>
    <row r="4" spans="1:10" s="59" customFormat="1" ht="50.25" customHeight="1" thickBot="1">
      <c r="A4" s="383"/>
      <c r="B4" s="259" t="s">
        <v>36</v>
      </c>
      <c r="C4" s="240" t="str">
        <f>CONCATENATE(ALAPADATOK!A2,ALAPADATOK!B2," eredeti előirányzat")</f>
        <v>2023. évi eredeti előirányzat</v>
      </c>
      <c r="D4" s="240" t="s">
        <v>242</v>
      </c>
      <c r="E4" s="240" t="str">
        <f>'1. sz. mell.'!G7</f>
        <v>2023. évi módosítás utáni előirányzat</v>
      </c>
      <c r="F4" s="259" t="s">
        <v>36</v>
      </c>
      <c r="G4" s="240" t="str">
        <f>C4</f>
        <v>2023. évi eredeti előirányzat</v>
      </c>
      <c r="H4" s="240" t="str">
        <f>D4</f>
        <v>Módosítás</v>
      </c>
      <c r="I4" s="240" t="str">
        <f>E4</f>
        <v>2023. évi módosítás utáni előirányzat</v>
      </c>
      <c r="J4" s="384"/>
    </row>
    <row r="5" spans="1:10" s="60" customFormat="1" ht="12" customHeight="1" thickBot="1">
      <c r="A5" s="260">
        <v>1</v>
      </c>
      <c r="B5" s="261">
        <v>2</v>
      </c>
      <c r="C5" s="262">
        <v>3</v>
      </c>
      <c r="D5" s="262">
        <v>4</v>
      </c>
      <c r="E5" s="262" t="s">
        <v>209</v>
      </c>
      <c r="F5" s="261">
        <v>6</v>
      </c>
      <c r="G5" s="263">
        <v>7</v>
      </c>
      <c r="H5" s="264">
        <v>8</v>
      </c>
      <c r="I5" s="265" t="s">
        <v>210</v>
      </c>
      <c r="J5" s="384"/>
    </row>
    <row r="6" spans="1:10" ht="15" customHeight="1">
      <c r="A6" s="61" t="s">
        <v>1</v>
      </c>
      <c r="B6" s="62" t="s">
        <v>117</v>
      </c>
      <c r="C6" s="51"/>
      <c r="D6" s="51"/>
      <c r="E6" s="180">
        <f>C6+D6</f>
        <v>0</v>
      </c>
      <c r="F6" s="62" t="s">
        <v>37</v>
      </c>
      <c r="G6" s="95">
        <v>292580000</v>
      </c>
      <c r="H6" s="94">
        <v>3328201</v>
      </c>
      <c r="I6" s="187">
        <f>G6+H6</f>
        <v>295908201</v>
      </c>
      <c r="J6" s="384"/>
    </row>
    <row r="7" spans="1:10" ht="15" customHeight="1">
      <c r="A7" s="63" t="s">
        <v>2</v>
      </c>
      <c r="B7" s="64" t="s">
        <v>118</v>
      </c>
      <c r="C7" s="52">
        <v>448934716</v>
      </c>
      <c r="D7" s="52">
        <v>-4240841</v>
      </c>
      <c r="E7" s="181">
        <f>C7+D7</f>
        <v>444693875</v>
      </c>
      <c r="F7" s="64" t="s">
        <v>67</v>
      </c>
      <c r="G7" s="52">
        <v>37903000</v>
      </c>
      <c r="H7" s="27">
        <v>432666</v>
      </c>
      <c r="I7" s="188">
        <f aca="true" t="shared" si="0" ref="I7:I17">G7+H7</f>
        <v>38335666</v>
      </c>
      <c r="J7" s="384"/>
    </row>
    <row r="8" spans="1:10" ht="15" customHeight="1">
      <c r="A8" s="63" t="s">
        <v>3</v>
      </c>
      <c r="B8" s="64" t="s">
        <v>244</v>
      </c>
      <c r="C8" s="52"/>
      <c r="D8" s="52">
        <v>190052</v>
      </c>
      <c r="E8" s="181">
        <f aca="true" t="shared" si="1" ref="E8:E17">C8+D8</f>
        <v>190052</v>
      </c>
      <c r="F8" s="64" t="s">
        <v>84</v>
      </c>
      <c r="G8" s="52">
        <v>262006340</v>
      </c>
      <c r="H8" s="121">
        <v>7324582</v>
      </c>
      <c r="I8" s="188">
        <f t="shared" si="0"/>
        <v>269330922</v>
      </c>
      <c r="J8" s="384"/>
    </row>
    <row r="9" spans="1:10" ht="15" customHeight="1">
      <c r="A9" s="63" t="s">
        <v>4</v>
      </c>
      <c r="B9" s="64" t="s">
        <v>171</v>
      </c>
      <c r="C9" s="52">
        <v>150076310</v>
      </c>
      <c r="D9" s="52">
        <v>12</v>
      </c>
      <c r="E9" s="181">
        <f>C9+D9</f>
        <v>150076322</v>
      </c>
      <c r="F9" s="64" t="s">
        <v>68</v>
      </c>
      <c r="G9" s="52"/>
      <c r="H9" s="121"/>
      <c r="I9" s="188">
        <f t="shared" si="0"/>
        <v>0</v>
      </c>
      <c r="J9" s="384"/>
    </row>
    <row r="10" spans="1:10" ht="15" customHeight="1">
      <c r="A10" s="63" t="s">
        <v>5</v>
      </c>
      <c r="B10" s="64" t="s">
        <v>119</v>
      </c>
      <c r="C10" s="52"/>
      <c r="D10" s="52"/>
      <c r="E10" s="181">
        <f t="shared" si="1"/>
        <v>0</v>
      </c>
      <c r="F10" s="64" t="s">
        <v>69</v>
      </c>
      <c r="G10" s="52">
        <v>11458633</v>
      </c>
      <c r="H10" s="121">
        <v>-3217198</v>
      </c>
      <c r="I10" s="188">
        <f t="shared" si="0"/>
        <v>8241435</v>
      </c>
      <c r="J10" s="384"/>
    </row>
    <row r="11" spans="1:10" ht="15" customHeight="1">
      <c r="A11" s="63" t="s">
        <v>6</v>
      </c>
      <c r="B11" s="23"/>
      <c r="C11" s="53"/>
      <c r="D11" s="53"/>
      <c r="E11" s="182">
        <f t="shared" si="1"/>
        <v>0</v>
      </c>
      <c r="F11" s="64" t="s">
        <v>245</v>
      </c>
      <c r="G11" s="52"/>
      <c r="H11" s="121">
        <v>190052</v>
      </c>
      <c r="I11" s="188">
        <f t="shared" si="0"/>
        <v>190052</v>
      </c>
      <c r="J11" s="384"/>
    </row>
    <row r="12" spans="1:10" ht="15" customHeight="1">
      <c r="A12" s="63" t="s">
        <v>7</v>
      </c>
      <c r="B12" s="23"/>
      <c r="C12" s="52"/>
      <c r="D12" s="52"/>
      <c r="E12" s="181">
        <f t="shared" si="1"/>
        <v>0</v>
      </c>
      <c r="F12" s="64" t="s">
        <v>30</v>
      </c>
      <c r="G12" s="52">
        <v>13777164</v>
      </c>
      <c r="H12" s="121">
        <v>-12109080</v>
      </c>
      <c r="I12" s="188">
        <f>G12+H12</f>
        <v>1668084</v>
      </c>
      <c r="J12" s="384"/>
    </row>
    <row r="13" spans="1:10" ht="15" customHeight="1">
      <c r="A13" s="63" t="s">
        <v>8</v>
      </c>
      <c r="B13" s="23"/>
      <c r="C13" s="52"/>
      <c r="D13" s="52"/>
      <c r="E13" s="181">
        <f t="shared" si="1"/>
        <v>0</v>
      </c>
      <c r="F13" s="23"/>
      <c r="G13" s="52"/>
      <c r="H13" s="121"/>
      <c r="I13" s="188">
        <f t="shared" si="0"/>
        <v>0</v>
      </c>
      <c r="J13" s="384"/>
    </row>
    <row r="14" spans="1:10" ht="15" customHeight="1">
      <c r="A14" s="63" t="s">
        <v>9</v>
      </c>
      <c r="B14" s="118"/>
      <c r="C14" s="53"/>
      <c r="D14" s="53"/>
      <c r="E14" s="182">
        <f t="shared" si="1"/>
        <v>0</v>
      </c>
      <c r="F14" s="23"/>
      <c r="G14" s="52"/>
      <c r="H14" s="121"/>
      <c r="I14" s="188">
        <f t="shared" si="0"/>
        <v>0</v>
      </c>
      <c r="J14" s="384"/>
    </row>
    <row r="15" spans="1:10" ht="15" customHeight="1">
      <c r="A15" s="63" t="s">
        <v>10</v>
      </c>
      <c r="B15" s="23"/>
      <c r="C15" s="52"/>
      <c r="D15" s="52"/>
      <c r="E15" s="181">
        <f t="shared" si="1"/>
        <v>0</v>
      </c>
      <c r="F15" s="23"/>
      <c r="G15" s="52"/>
      <c r="H15" s="52"/>
      <c r="I15" s="189">
        <f t="shared" si="0"/>
        <v>0</v>
      </c>
      <c r="J15" s="384"/>
    </row>
    <row r="16" spans="1:10" ht="15" customHeight="1">
      <c r="A16" s="63" t="s">
        <v>11</v>
      </c>
      <c r="B16" s="23"/>
      <c r="C16" s="52"/>
      <c r="D16" s="52"/>
      <c r="E16" s="181">
        <f t="shared" si="1"/>
        <v>0</v>
      </c>
      <c r="F16" s="23"/>
      <c r="G16" s="52"/>
      <c r="H16" s="52"/>
      <c r="I16" s="189">
        <f t="shared" si="0"/>
        <v>0</v>
      </c>
      <c r="J16" s="384"/>
    </row>
    <row r="17" spans="1:10" ht="15" customHeight="1" thickBot="1">
      <c r="A17" s="63" t="s">
        <v>12</v>
      </c>
      <c r="B17" s="25"/>
      <c r="C17" s="54"/>
      <c r="D17" s="54"/>
      <c r="E17" s="183">
        <f t="shared" si="1"/>
        <v>0</v>
      </c>
      <c r="F17" s="23"/>
      <c r="G17" s="54"/>
      <c r="H17" s="54"/>
      <c r="I17" s="190">
        <f t="shared" si="0"/>
        <v>0</v>
      </c>
      <c r="J17" s="384"/>
    </row>
    <row r="18" spans="1:10" ht="15" customHeight="1" thickBot="1">
      <c r="A18" s="65" t="s">
        <v>13</v>
      </c>
      <c r="B18" s="36" t="s">
        <v>172</v>
      </c>
      <c r="C18" s="55">
        <f>SUM(C6:C17)</f>
        <v>599011026</v>
      </c>
      <c r="D18" s="55">
        <f>SUM(D6:D17)</f>
        <v>-4050777</v>
      </c>
      <c r="E18" s="55">
        <f>SUM(E6:E17)</f>
        <v>594960249</v>
      </c>
      <c r="F18" s="36" t="s">
        <v>126</v>
      </c>
      <c r="G18" s="55">
        <f>SUM(G6:G17)</f>
        <v>617725137</v>
      </c>
      <c r="H18" s="55">
        <f>SUM(H6:H17)</f>
        <v>-4050777</v>
      </c>
      <c r="I18" s="122">
        <f>SUM(I6:I17)</f>
        <v>613674360</v>
      </c>
      <c r="J18" s="384"/>
    </row>
    <row r="19" spans="1:10" ht="15" customHeight="1">
      <c r="A19" s="119" t="s">
        <v>14</v>
      </c>
      <c r="B19" s="66" t="s">
        <v>120</v>
      </c>
      <c r="C19" s="67">
        <f>SUM(C20:C21)</f>
        <v>18714111</v>
      </c>
      <c r="D19" s="67">
        <f>+D20+D21+D22+D23</f>
        <v>0</v>
      </c>
      <c r="E19" s="67">
        <f>+E20+E21+E22+E23</f>
        <v>18714111</v>
      </c>
      <c r="F19" s="68" t="s">
        <v>71</v>
      </c>
      <c r="G19" s="56"/>
      <c r="H19" s="56"/>
      <c r="I19" s="191">
        <f aca="true" t="shared" si="2" ref="I19:I26">G19+H19</f>
        <v>0</v>
      </c>
      <c r="J19" s="384"/>
    </row>
    <row r="20" spans="1:10" ht="15" customHeight="1">
      <c r="A20" s="120" t="s">
        <v>15</v>
      </c>
      <c r="B20" s="68" t="s">
        <v>78</v>
      </c>
      <c r="C20" s="27">
        <v>18714111</v>
      </c>
      <c r="D20" s="27">
        <v>-2111687</v>
      </c>
      <c r="E20" s="184">
        <f>C20+D20</f>
        <v>16602424</v>
      </c>
      <c r="F20" s="68" t="s">
        <v>127</v>
      </c>
      <c r="G20" s="27"/>
      <c r="H20" s="27"/>
      <c r="I20" s="192">
        <f t="shared" si="2"/>
        <v>0</v>
      </c>
      <c r="J20" s="384"/>
    </row>
    <row r="21" spans="1:10" ht="15" customHeight="1">
      <c r="A21" s="120" t="s">
        <v>16</v>
      </c>
      <c r="B21" s="68" t="s">
        <v>79</v>
      </c>
      <c r="C21" s="27"/>
      <c r="D21" s="27">
        <v>2111687</v>
      </c>
      <c r="E21" s="184">
        <f>C21+D21</f>
        <v>2111687</v>
      </c>
      <c r="F21" s="68" t="s">
        <v>60</v>
      </c>
      <c r="G21" s="27"/>
      <c r="H21" s="27"/>
      <c r="I21" s="192">
        <f t="shared" si="2"/>
        <v>0</v>
      </c>
      <c r="J21" s="384"/>
    </row>
    <row r="22" spans="1:10" ht="15" customHeight="1">
      <c r="A22" s="120" t="s">
        <v>17</v>
      </c>
      <c r="B22" s="68" t="s">
        <v>82</v>
      </c>
      <c r="C22" s="27"/>
      <c r="D22" s="27"/>
      <c r="E22" s="184">
        <f>C22+D22</f>
        <v>0</v>
      </c>
      <c r="F22" s="68" t="s">
        <v>61</v>
      </c>
      <c r="G22" s="27"/>
      <c r="H22" s="27"/>
      <c r="I22" s="192">
        <f t="shared" si="2"/>
        <v>0</v>
      </c>
      <c r="J22" s="384"/>
    </row>
    <row r="23" spans="1:10" ht="15" customHeight="1">
      <c r="A23" s="120" t="s">
        <v>18</v>
      </c>
      <c r="B23" s="68" t="s">
        <v>83</v>
      </c>
      <c r="C23" s="27"/>
      <c r="D23" s="27"/>
      <c r="E23" s="184">
        <f>C23+D23</f>
        <v>0</v>
      </c>
      <c r="F23" s="66" t="s">
        <v>85</v>
      </c>
      <c r="G23" s="27"/>
      <c r="H23" s="27"/>
      <c r="I23" s="192">
        <f t="shared" si="2"/>
        <v>0</v>
      </c>
      <c r="J23" s="384"/>
    </row>
    <row r="24" spans="1:10" ht="15" customHeight="1">
      <c r="A24" s="120" t="s">
        <v>19</v>
      </c>
      <c r="B24" s="68" t="s">
        <v>121</v>
      </c>
      <c r="C24" s="69">
        <f>+C25+C26</f>
        <v>0</v>
      </c>
      <c r="D24" s="69">
        <f>+D25+D26</f>
        <v>0</v>
      </c>
      <c r="E24" s="69">
        <f>+E25+E26</f>
        <v>0</v>
      </c>
      <c r="F24" s="68" t="s">
        <v>72</v>
      </c>
      <c r="G24" s="27"/>
      <c r="H24" s="27"/>
      <c r="I24" s="192">
        <f t="shared" si="2"/>
        <v>0</v>
      </c>
      <c r="J24" s="384"/>
    </row>
    <row r="25" spans="1:10" ht="15" customHeight="1">
      <c r="A25" s="119" t="s">
        <v>20</v>
      </c>
      <c r="B25" s="66" t="s">
        <v>122</v>
      </c>
      <c r="C25" s="56"/>
      <c r="D25" s="56"/>
      <c r="E25" s="185">
        <f>C25+D25</f>
        <v>0</v>
      </c>
      <c r="F25" s="62" t="s">
        <v>73</v>
      </c>
      <c r="G25" s="56"/>
      <c r="H25" s="56"/>
      <c r="I25" s="191">
        <f t="shared" si="2"/>
        <v>0</v>
      </c>
      <c r="J25" s="384"/>
    </row>
    <row r="26" spans="1:10" ht="15" customHeight="1" thickBot="1">
      <c r="A26" s="120" t="s">
        <v>21</v>
      </c>
      <c r="B26" s="68" t="s">
        <v>123</v>
      </c>
      <c r="C26" s="27"/>
      <c r="D26" s="27"/>
      <c r="E26" s="186">
        <f>C26+D26</f>
        <v>0</v>
      </c>
      <c r="F26" s="23" t="s">
        <v>196</v>
      </c>
      <c r="G26" s="27"/>
      <c r="H26" s="27"/>
      <c r="I26" s="192">
        <f t="shared" si="2"/>
        <v>0</v>
      </c>
      <c r="J26" s="384"/>
    </row>
    <row r="27" spans="1:10" ht="15" customHeight="1" thickBot="1">
      <c r="A27" s="65" t="s">
        <v>22</v>
      </c>
      <c r="B27" s="36" t="s">
        <v>124</v>
      </c>
      <c r="C27" s="55">
        <f>+C19+C24</f>
        <v>18714111</v>
      </c>
      <c r="D27" s="55">
        <f>+D19+D24</f>
        <v>0</v>
      </c>
      <c r="E27" s="148">
        <f>+E19+E24</f>
        <v>18714111</v>
      </c>
      <c r="F27" s="36" t="s">
        <v>128</v>
      </c>
      <c r="G27" s="55">
        <f>SUM(G19:G26)</f>
        <v>0</v>
      </c>
      <c r="H27" s="55">
        <f>SUM(H19:H26)</f>
        <v>0</v>
      </c>
      <c r="I27" s="122">
        <f>SUM(I19:I26)</f>
        <v>0</v>
      </c>
      <c r="J27" s="384"/>
    </row>
    <row r="28" spans="1:10" ht="15" customHeight="1" thickBot="1">
      <c r="A28" s="65" t="s">
        <v>23</v>
      </c>
      <c r="B28" s="70" t="s">
        <v>125</v>
      </c>
      <c r="C28" s="201">
        <f>+C18+C27</f>
        <v>617725137</v>
      </c>
      <c r="D28" s="201">
        <f>+D18+D27</f>
        <v>-4050777</v>
      </c>
      <c r="E28" s="202">
        <f>+E18+E27</f>
        <v>613674360</v>
      </c>
      <c r="F28" s="70" t="s">
        <v>129</v>
      </c>
      <c r="G28" s="55">
        <f>+G18+G27</f>
        <v>617725137</v>
      </c>
      <c r="H28" s="55">
        <f>+H18+H27</f>
        <v>-4050777</v>
      </c>
      <c r="I28" s="194">
        <f>+I18+I27</f>
        <v>613674360</v>
      </c>
      <c r="J28" s="384"/>
    </row>
    <row r="29" spans="1:10" ht="15" customHeight="1" thickBot="1">
      <c r="A29" s="65" t="s">
        <v>24</v>
      </c>
      <c r="B29" s="70" t="s">
        <v>62</v>
      </c>
      <c r="C29" s="201">
        <f>IF(C18-G18&lt;0,G18-C18,"-")</f>
        <v>18714111</v>
      </c>
      <c r="D29" s="201" t="str">
        <f>IF(D18-H18&lt;0,H18-D18,"-")</f>
        <v>-</v>
      </c>
      <c r="E29" s="202">
        <f>IF(E18-I18&lt;0,I18-E18,"-")</f>
        <v>18714111</v>
      </c>
      <c r="F29" s="70" t="s">
        <v>63</v>
      </c>
      <c r="G29" s="55" t="str">
        <f>IF(C18-G18&gt;0,C18-G18,"-")</f>
        <v>-</v>
      </c>
      <c r="H29" s="55" t="str">
        <f>IF(D18-H18&gt;0,D18-H18,"-")</f>
        <v>-</v>
      </c>
      <c r="I29" s="122" t="str">
        <f>IF(E18-I18&gt;0,E18-I18,"-")</f>
        <v>-</v>
      </c>
      <c r="J29" s="384"/>
    </row>
    <row r="30" spans="1:10" ht="15" customHeight="1" thickBot="1">
      <c r="A30" s="65" t="s">
        <v>25</v>
      </c>
      <c r="B30" s="70" t="s">
        <v>213</v>
      </c>
      <c r="C30" s="201" t="str">
        <f>IF(C28-G28&lt;0,G28-C28,"-")</f>
        <v>-</v>
      </c>
      <c r="D30" s="201" t="str">
        <f>IF(D28-H28&lt;0,H28-D28,"-")</f>
        <v>-</v>
      </c>
      <c r="E30" s="201" t="str">
        <f>IF(E28-I28&lt;0,I28-E28,"-")</f>
        <v>-</v>
      </c>
      <c r="F30" s="70" t="s">
        <v>214</v>
      </c>
      <c r="G30" s="55" t="str">
        <f>IF(C28-G28&gt;0,C28-G28,"-")</f>
        <v>-</v>
      </c>
      <c r="H30" s="55" t="str">
        <f>IF(D28-H28&gt;0,D28-H28,"-")</f>
        <v>-</v>
      </c>
      <c r="I30" s="194" t="str">
        <f>IF(E28-I28&gt;0,E28-I28,"-")</f>
        <v>-</v>
      </c>
      <c r="J30" s="384"/>
    </row>
  </sheetData>
  <sheetProtection/>
  <mergeCells count="3">
    <mergeCell ref="A3:A4"/>
    <mergeCell ref="J1:J30"/>
    <mergeCell ref="B1:I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Layout" zoomScaleNormal="120" zoomScaleSheetLayoutView="115" workbookViewId="0" topLeftCell="A1">
      <selection activeCell="F12" sqref="F12"/>
    </sheetView>
  </sheetViews>
  <sheetFormatPr defaultColWidth="9.00390625" defaultRowHeight="12.75"/>
  <cols>
    <col min="1" max="1" width="6.875" style="24" customWidth="1"/>
    <col min="2" max="2" width="55.125" style="37" customWidth="1"/>
    <col min="3" max="5" width="16.375" style="24" customWidth="1"/>
    <col min="6" max="6" width="55.125" style="24" customWidth="1"/>
    <col min="7" max="9" width="16.375" style="24" customWidth="1"/>
    <col min="10" max="10" width="4.875" style="24" customWidth="1"/>
    <col min="11" max="16384" width="9.375" style="24" customWidth="1"/>
  </cols>
  <sheetData>
    <row r="1" spans="1:10" ht="39.75" customHeight="1">
      <c r="A1" s="253"/>
      <c r="B1" s="385" t="s">
        <v>237</v>
      </c>
      <c r="C1" s="389"/>
      <c r="D1" s="389"/>
      <c r="E1" s="389"/>
      <c r="F1" s="389"/>
      <c r="G1" s="389"/>
      <c r="H1" s="389"/>
      <c r="I1" s="389"/>
      <c r="J1" s="384" t="str">
        <f>CONCATENATE("2.2. melléklet"," ",ALAPADATOK!A7," ",ALAPADATOK!B7," ",ALAPADATOK!C7," ",ALAPADATOK!D7," ",ALAPADATOK!E7," ",ALAPADATOK!F7," ",ALAPADATOK!G7," ",ALAPADATOK!H7)</f>
        <v>2.2. melléklet a … / 2023. ( … ) Társulási határozathoz</v>
      </c>
    </row>
    <row r="2" spans="1:10" ht="14.25" thickBot="1">
      <c r="A2" s="253"/>
      <c r="B2" s="254"/>
      <c r="C2" s="253"/>
      <c r="D2" s="253"/>
      <c r="E2" s="253"/>
      <c r="F2" s="253"/>
      <c r="G2" s="255"/>
      <c r="H2" s="255"/>
      <c r="I2" s="255" t="str">
        <f>'2.1.sz.mell  '!I2</f>
        <v>Forintban!</v>
      </c>
      <c r="J2" s="384"/>
    </row>
    <row r="3" spans="1:10" ht="24" customHeight="1" thickBot="1">
      <c r="A3" s="387" t="s">
        <v>38</v>
      </c>
      <c r="B3" s="256" t="s">
        <v>33</v>
      </c>
      <c r="C3" s="257"/>
      <c r="D3" s="257"/>
      <c r="E3" s="257"/>
      <c r="F3" s="256" t="s">
        <v>34</v>
      </c>
      <c r="G3" s="258"/>
      <c r="H3" s="258"/>
      <c r="I3" s="258"/>
      <c r="J3" s="384"/>
    </row>
    <row r="4" spans="1:10" s="59" customFormat="1" ht="46.5" customHeight="1" thickBot="1">
      <c r="A4" s="388"/>
      <c r="B4" s="259" t="s">
        <v>36</v>
      </c>
      <c r="C4" s="240" t="str">
        <f>CONCATENATE('2.1.sz.mell  '!C4)</f>
        <v>2023. évi eredeti előirányzat</v>
      </c>
      <c r="D4" s="240" t="str">
        <f>CONCATENATE('2.1.sz.mell  '!D4)</f>
        <v>Módosítás</v>
      </c>
      <c r="E4" s="240" t="str">
        <f>CONCATENATE('2.1.sz.mell  '!E4)</f>
        <v>2023. évi módosítás utáni előirányzat</v>
      </c>
      <c r="F4" s="259" t="s">
        <v>36</v>
      </c>
      <c r="G4" s="240" t="str">
        <f>C4</f>
        <v>2023. évi eredeti előirányzat</v>
      </c>
      <c r="H4" s="240" t="str">
        <f>D4</f>
        <v>Módosítás</v>
      </c>
      <c r="I4" s="240" t="str">
        <f>E4</f>
        <v>2023. évi módosítás utáni előirányzat</v>
      </c>
      <c r="J4" s="384"/>
    </row>
    <row r="5" spans="1:10" s="59" customFormat="1" ht="13.5" thickBot="1">
      <c r="A5" s="260">
        <v>1</v>
      </c>
      <c r="B5" s="261">
        <v>2</v>
      </c>
      <c r="C5" s="262">
        <v>3</v>
      </c>
      <c r="D5" s="262">
        <v>4</v>
      </c>
      <c r="E5" s="262" t="s">
        <v>209</v>
      </c>
      <c r="F5" s="261">
        <v>6</v>
      </c>
      <c r="G5" s="263">
        <v>7</v>
      </c>
      <c r="H5" s="264">
        <v>8</v>
      </c>
      <c r="I5" s="265" t="s">
        <v>210</v>
      </c>
      <c r="J5" s="384"/>
    </row>
    <row r="6" spans="1:10" ht="12.75" customHeight="1">
      <c r="A6" s="61" t="s">
        <v>1</v>
      </c>
      <c r="B6" s="62" t="s">
        <v>130</v>
      </c>
      <c r="C6" s="51"/>
      <c r="D6" s="51">
        <v>1267460</v>
      </c>
      <c r="E6" s="51">
        <f>C6+D6</f>
        <v>1267460</v>
      </c>
      <c r="F6" s="62" t="s">
        <v>80</v>
      </c>
      <c r="G6" s="95"/>
      <c r="H6" s="95">
        <v>1267460</v>
      </c>
      <c r="I6" s="57">
        <f>G6+H6</f>
        <v>1267460</v>
      </c>
      <c r="J6" s="384"/>
    </row>
    <row r="7" spans="1:10" ht="22.5" customHeight="1">
      <c r="A7" s="63" t="s">
        <v>2</v>
      </c>
      <c r="B7" s="64" t="s">
        <v>131</v>
      </c>
      <c r="C7" s="52"/>
      <c r="D7" s="52"/>
      <c r="E7" s="52">
        <f aca="true" t="shared" si="0" ref="E7:E16">C7+D7</f>
        <v>0</v>
      </c>
      <c r="F7" s="64" t="s">
        <v>139</v>
      </c>
      <c r="G7" s="52"/>
      <c r="H7" s="52"/>
      <c r="I7" s="58">
        <f aca="true" t="shared" si="1" ref="I7:I16">G7+H7</f>
        <v>0</v>
      </c>
      <c r="J7" s="384"/>
    </row>
    <row r="8" spans="1:10" ht="12.75" customHeight="1">
      <c r="A8" s="63" t="s">
        <v>3</v>
      </c>
      <c r="B8" s="64" t="s">
        <v>132</v>
      </c>
      <c r="C8" s="52"/>
      <c r="D8" s="52"/>
      <c r="E8" s="52">
        <f t="shared" si="0"/>
        <v>0</v>
      </c>
      <c r="F8" s="64" t="s">
        <v>70</v>
      </c>
      <c r="G8" s="52"/>
      <c r="H8" s="52"/>
      <c r="I8" s="58">
        <f t="shared" si="1"/>
        <v>0</v>
      </c>
      <c r="J8" s="384"/>
    </row>
    <row r="9" spans="1:10" ht="12.75" customHeight="1">
      <c r="A9" s="63" t="s">
        <v>4</v>
      </c>
      <c r="B9" s="64" t="s">
        <v>133</v>
      </c>
      <c r="C9" s="52"/>
      <c r="D9" s="52"/>
      <c r="E9" s="52">
        <f t="shared" si="0"/>
        <v>0</v>
      </c>
      <c r="F9" s="64" t="s">
        <v>140</v>
      </c>
      <c r="G9" s="52"/>
      <c r="H9" s="52"/>
      <c r="I9" s="58">
        <f t="shared" si="1"/>
        <v>0</v>
      </c>
      <c r="J9" s="384"/>
    </row>
    <row r="10" spans="1:10" ht="12.75" customHeight="1">
      <c r="A10" s="63" t="s">
        <v>5</v>
      </c>
      <c r="B10" s="64" t="s">
        <v>134</v>
      </c>
      <c r="C10" s="52"/>
      <c r="D10" s="52"/>
      <c r="E10" s="52">
        <f t="shared" si="0"/>
        <v>0</v>
      </c>
      <c r="F10" s="64" t="s">
        <v>81</v>
      </c>
      <c r="G10" s="52"/>
      <c r="H10" s="52"/>
      <c r="I10" s="58">
        <f t="shared" si="1"/>
        <v>0</v>
      </c>
      <c r="J10" s="384"/>
    </row>
    <row r="11" spans="1:10" ht="12.75" customHeight="1">
      <c r="A11" s="63" t="s">
        <v>6</v>
      </c>
      <c r="B11" s="64" t="s">
        <v>135</v>
      </c>
      <c r="C11" s="53"/>
      <c r="D11" s="53"/>
      <c r="E11" s="53">
        <f t="shared" si="0"/>
        <v>0</v>
      </c>
      <c r="F11" s="152"/>
      <c r="G11" s="52"/>
      <c r="H11" s="52"/>
      <c r="I11" s="58">
        <f t="shared" si="1"/>
        <v>0</v>
      </c>
      <c r="J11" s="384"/>
    </row>
    <row r="12" spans="1:10" ht="12.75" customHeight="1">
      <c r="A12" s="63" t="s">
        <v>7</v>
      </c>
      <c r="B12" s="23"/>
      <c r="C12" s="52"/>
      <c r="D12" s="52"/>
      <c r="E12" s="52">
        <f t="shared" si="0"/>
        <v>0</v>
      </c>
      <c r="F12" s="152"/>
      <c r="G12" s="52"/>
      <c r="H12" s="52"/>
      <c r="I12" s="58">
        <f t="shared" si="1"/>
        <v>0</v>
      </c>
      <c r="J12" s="384"/>
    </row>
    <row r="13" spans="1:10" ht="12.75" customHeight="1">
      <c r="A13" s="63" t="s">
        <v>8</v>
      </c>
      <c r="B13" s="23"/>
      <c r="C13" s="52"/>
      <c r="D13" s="52"/>
      <c r="E13" s="52">
        <f t="shared" si="0"/>
        <v>0</v>
      </c>
      <c r="F13" s="153"/>
      <c r="G13" s="52"/>
      <c r="H13" s="52"/>
      <c r="I13" s="58">
        <f t="shared" si="1"/>
        <v>0</v>
      </c>
      <c r="J13" s="384"/>
    </row>
    <row r="14" spans="1:10" ht="12.75" customHeight="1">
      <c r="A14" s="63" t="s">
        <v>9</v>
      </c>
      <c r="B14" s="150"/>
      <c r="C14" s="53"/>
      <c r="D14" s="53"/>
      <c r="E14" s="53">
        <f t="shared" si="0"/>
        <v>0</v>
      </c>
      <c r="F14" s="152"/>
      <c r="G14" s="52"/>
      <c r="H14" s="52"/>
      <c r="I14" s="58">
        <f t="shared" si="1"/>
        <v>0</v>
      </c>
      <c r="J14" s="384"/>
    </row>
    <row r="15" spans="1:10" ht="22.5" customHeight="1">
      <c r="A15" s="63" t="s">
        <v>10</v>
      </c>
      <c r="B15" s="23"/>
      <c r="C15" s="53"/>
      <c r="D15" s="53"/>
      <c r="E15" s="53">
        <f t="shared" si="0"/>
        <v>0</v>
      </c>
      <c r="F15" s="152"/>
      <c r="G15" s="52"/>
      <c r="H15" s="52"/>
      <c r="I15" s="58">
        <f t="shared" si="1"/>
        <v>0</v>
      </c>
      <c r="J15" s="384"/>
    </row>
    <row r="16" spans="1:10" ht="12.75" customHeight="1" thickBot="1">
      <c r="A16" s="99" t="s">
        <v>11</v>
      </c>
      <c r="B16" s="123"/>
      <c r="C16" s="124"/>
      <c r="D16" s="124"/>
      <c r="E16" s="124">
        <f t="shared" si="0"/>
        <v>0</v>
      </c>
      <c r="F16" s="100" t="s">
        <v>30</v>
      </c>
      <c r="G16" s="96"/>
      <c r="H16" s="96"/>
      <c r="I16" s="193">
        <f t="shared" si="1"/>
        <v>0</v>
      </c>
      <c r="J16" s="384"/>
    </row>
    <row r="17" spans="1:10" ht="12.75" customHeight="1" thickBot="1">
      <c r="A17" s="65" t="s">
        <v>12</v>
      </c>
      <c r="B17" s="36" t="s">
        <v>136</v>
      </c>
      <c r="C17" s="55">
        <f>+C6+C8+C9+C11+C12+C13+C14+C15+C16</f>
        <v>0</v>
      </c>
      <c r="D17" s="55">
        <f>+D6+D8+D9+D11+D12+D13+D14+D15+D16</f>
        <v>1267460</v>
      </c>
      <c r="E17" s="55">
        <f>+E6+E8+E9+E11+E12+E13+E14+E15+E16</f>
        <v>1267460</v>
      </c>
      <c r="F17" s="36" t="s">
        <v>141</v>
      </c>
      <c r="G17" s="55">
        <f>+G6+G8+G10+G11+G12+G13+G14+G15+G16</f>
        <v>0</v>
      </c>
      <c r="H17" s="55">
        <f>+H6+H8+H10+H11+H12+H13+H14+H15+H16</f>
        <v>1267460</v>
      </c>
      <c r="I17" s="194">
        <f>+I6+I8+I10+I11+I12+I13+I14+I15+I16</f>
        <v>1267460</v>
      </c>
      <c r="J17" s="384"/>
    </row>
    <row r="18" spans="1:10" ht="15.75" customHeight="1">
      <c r="A18" s="61" t="s">
        <v>13</v>
      </c>
      <c r="B18" s="72" t="s">
        <v>97</v>
      </c>
      <c r="C18" s="79">
        <f>+C19+C20+C21+C22+C23</f>
        <v>0</v>
      </c>
      <c r="D18" s="79">
        <f>+D19+D20+D21+D22+D23</f>
        <v>0</v>
      </c>
      <c r="E18" s="79">
        <f>+E19+E20+E21+E22+E23</f>
        <v>0</v>
      </c>
      <c r="F18" s="68" t="s">
        <v>71</v>
      </c>
      <c r="G18" s="94"/>
      <c r="H18" s="94"/>
      <c r="I18" s="195">
        <f aca="true" t="shared" si="2" ref="I18:I29">G18+H18</f>
        <v>0</v>
      </c>
      <c r="J18" s="384"/>
    </row>
    <row r="19" spans="1:10" ht="12.75" customHeight="1">
      <c r="A19" s="63" t="s">
        <v>14</v>
      </c>
      <c r="B19" s="73" t="s">
        <v>86</v>
      </c>
      <c r="C19" s="27"/>
      <c r="D19" s="27"/>
      <c r="E19" s="27">
        <f>C19+D19</f>
        <v>0</v>
      </c>
      <c r="F19" s="68" t="s">
        <v>74</v>
      </c>
      <c r="G19" s="27"/>
      <c r="H19" s="27"/>
      <c r="I19" s="196">
        <f t="shared" si="2"/>
        <v>0</v>
      </c>
      <c r="J19" s="384"/>
    </row>
    <row r="20" spans="1:10" ht="12.75" customHeight="1">
      <c r="A20" s="61" t="s">
        <v>15</v>
      </c>
      <c r="B20" s="73" t="s">
        <v>87</v>
      </c>
      <c r="C20" s="27"/>
      <c r="D20" s="27"/>
      <c r="E20" s="27">
        <f>C20+D20</f>
        <v>0</v>
      </c>
      <c r="F20" s="68" t="s">
        <v>60</v>
      </c>
      <c r="G20" s="27"/>
      <c r="H20" s="27"/>
      <c r="I20" s="196">
        <f t="shared" si="2"/>
        <v>0</v>
      </c>
      <c r="J20" s="384"/>
    </row>
    <row r="21" spans="1:10" ht="12.75" customHeight="1">
      <c r="A21" s="63" t="s">
        <v>16</v>
      </c>
      <c r="B21" s="73" t="s">
        <v>88</v>
      </c>
      <c r="C21" s="27"/>
      <c r="D21" s="27"/>
      <c r="E21" s="27">
        <f>C21+D21</f>
        <v>0</v>
      </c>
      <c r="F21" s="68" t="s">
        <v>61</v>
      </c>
      <c r="G21" s="27"/>
      <c r="H21" s="27"/>
      <c r="I21" s="196">
        <f t="shared" si="2"/>
        <v>0</v>
      </c>
      <c r="J21" s="384"/>
    </row>
    <row r="22" spans="1:10" ht="12.75" customHeight="1">
      <c r="A22" s="61" t="s">
        <v>17</v>
      </c>
      <c r="B22" s="73" t="s">
        <v>89</v>
      </c>
      <c r="C22" s="27"/>
      <c r="D22" s="27"/>
      <c r="E22" s="27">
        <f>C22+D22</f>
        <v>0</v>
      </c>
      <c r="F22" s="66" t="s">
        <v>85</v>
      </c>
      <c r="G22" s="27"/>
      <c r="H22" s="27"/>
      <c r="I22" s="196">
        <f t="shared" si="2"/>
        <v>0</v>
      </c>
      <c r="J22" s="384"/>
    </row>
    <row r="23" spans="1:10" ht="12.75" customHeight="1">
      <c r="A23" s="63" t="s">
        <v>18</v>
      </c>
      <c r="B23" s="74" t="s">
        <v>90</v>
      </c>
      <c r="C23" s="27"/>
      <c r="D23" s="149"/>
      <c r="E23" s="27">
        <f>C23+D23</f>
        <v>0</v>
      </c>
      <c r="F23" s="68" t="s">
        <v>75</v>
      </c>
      <c r="G23" s="27"/>
      <c r="H23" s="27"/>
      <c r="I23" s="196">
        <f t="shared" si="2"/>
        <v>0</v>
      </c>
      <c r="J23" s="384"/>
    </row>
    <row r="24" spans="1:10" ht="12.75" customHeight="1">
      <c r="A24" s="61" t="s">
        <v>19</v>
      </c>
      <c r="B24" s="75" t="s">
        <v>91</v>
      </c>
      <c r="C24" s="69">
        <f>+C25+C26+C27+C28+C29</f>
        <v>0</v>
      </c>
      <c r="D24" s="151">
        <f>+D25+D26+D27+D28+D29</f>
        <v>0</v>
      </c>
      <c r="E24" s="69">
        <f>+E25+E26+E27+E28+E29</f>
        <v>0</v>
      </c>
      <c r="F24" s="76" t="s">
        <v>73</v>
      </c>
      <c r="G24" s="27"/>
      <c r="H24" s="27"/>
      <c r="I24" s="196">
        <f t="shared" si="2"/>
        <v>0</v>
      </c>
      <c r="J24" s="384"/>
    </row>
    <row r="25" spans="1:10" ht="12.75" customHeight="1">
      <c r="A25" s="63" t="s">
        <v>20</v>
      </c>
      <c r="B25" s="74" t="s">
        <v>92</v>
      </c>
      <c r="C25" s="27"/>
      <c r="D25" s="149"/>
      <c r="E25" s="27">
        <f>C25+D25</f>
        <v>0</v>
      </c>
      <c r="F25" s="76" t="s">
        <v>142</v>
      </c>
      <c r="G25" s="27"/>
      <c r="H25" s="27"/>
      <c r="I25" s="196">
        <f t="shared" si="2"/>
        <v>0</v>
      </c>
      <c r="J25" s="384"/>
    </row>
    <row r="26" spans="1:10" ht="12.75" customHeight="1">
      <c r="A26" s="61" t="s">
        <v>21</v>
      </c>
      <c r="B26" s="74" t="s">
        <v>93</v>
      </c>
      <c r="C26" s="27"/>
      <c r="D26" s="149"/>
      <c r="E26" s="27">
        <f>C26+D26</f>
        <v>0</v>
      </c>
      <c r="F26" s="71"/>
      <c r="G26" s="27"/>
      <c r="H26" s="27"/>
      <c r="I26" s="196">
        <f t="shared" si="2"/>
        <v>0</v>
      </c>
      <c r="J26" s="384"/>
    </row>
    <row r="27" spans="1:10" ht="12.75" customHeight="1">
      <c r="A27" s="63" t="s">
        <v>22</v>
      </c>
      <c r="B27" s="73" t="s">
        <v>94</v>
      </c>
      <c r="C27" s="27"/>
      <c r="D27" s="27"/>
      <c r="E27" s="149">
        <f>C27+D27</f>
        <v>0</v>
      </c>
      <c r="F27" s="33"/>
      <c r="G27" s="27"/>
      <c r="H27" s="27"/>
      <c r="I27" s="196">
        <f t="shared" si="2"/>
        <v>0</v>
      </c>
      <c r="J27" s="384"/>
    </row>
    <row r="28" spans="1:10" ht="12.75" customHeight="1">
      <c r="A28" s="61" t="s">
        <v>23</v>
      </c>
      <c r="B28" s="77" t="s">
        <v>95</v>
      </c>
      <c r="C28" s="27"/>
      <c r="D28" s="27"/>
      <c r="E28" s="149">
        <f>C28+D28</f>
        <v>0</v>
      </c>
      <c r="F28" s="23"/>
      <c r="G28" s="27"/>
      <c r="H28" s="27"/>
      <c r="I28" s="196">
        <f t="shared" si="2"/>
        <v>0</v>
      </c>
      <c r="J28" s="384"/>
    </row>
    <row r="29" spans="1:10" ht="12.75" customHeight="1" thickBot="1">
      <c r="A29" s="63" t="s">
        <v>24</v>
      </c>
      <c r="B29" s="78" t="s">
        <v>96</v>
      </c>
      <c r="C29" s="27"/>
      <c r="D29" s="27"/>
      <c r="E29" s="149">
        <f>C29+D29</f>
        <v>0</v>
      </c>
      <c r="F29" s="33"/>
      <c r="G29" s="27"/>
      <c r="H29" s="27"/>
      <c r="I29" s="196">
        <f t="shared" si="2"/>
        <v>0</v>
      </c>
      <c r="J29" s="384"/>
    </row>
    <row r="30" spans="1:10" ht="12.75" customHeight="1" thickBot="1">
      <c r="A30" s="65" t="s">
        <v>25</v>
      </c>
      <c r="B30" s="36" t="s">
        <v>137</v>
      </c>
      <c r="C30" s="55">
        <f>+C18+C24</f>
        <v>0</v>
      </c>
      <c r="D30" s="55">
        <f>+D18+D24</f>
        <v>0</v>
      </c>
      <c r="E30" s="148">
        <f>+E18+E24</f>
        <v>0</v>
      </c>
      <c r="F30" s="36" t="s">
        <v>143</v>
      </c>
      <c r="G30" s="55">
        <f>SUM(G18:G29)</f>
        <v>0</v>
      </c>
      <c r="H30" s="55">
        <f>SUM(H18:H29)</f>
        <v>0</v>
      </c>
      <c r="I30" s="194">
        <f>SUM(I18:I29)</f>
        <v>0</v>
      </c>
      <c r="J30" s="384"/>
    </row>
    <row r="31" spans="1:10" ht="21.75" customHeight="1" thickBot="1">
      <c r="A31" s="65" t="s">
        <v>26</v>
      </c>
      <c r="B31" s="70" t="s">
        <v>138</v>
      </c>
      <c r="C31" s="201">
        <f>+C17+C30</f>
        <v>0</v>
      </c>
      <c r="D31" s="201">
        <f>+D17+D30</f>
        <v>1267460</v>
      </c>
      <c r="E31" s="202">
        <f>+E17+E30</f>
        <v>1267460</v>
      </c>
      <c r="F31" s="70" t="s">
        <v>144</v>
      </c>
      <c r="G31" s="201">
        <f>+G17+G30</f>
        <v>0</v>
      </c>
      <c r="H31" s="201">
        <f>+H17+H30</f>
        <v>1267460</v>
      </c>
      <c r="I31" s="203">
        <f>+I17+I30</f>
        <v>1267460</v>
      </c>
      <c r="J31" s="384"/>
    </row>
    <row r="32" spans="1:10" ht="18" customHeight="1" thickBot="1">
      <c r="A32" s="65" t="s">
        <v>27</v>
      </c>
      <c r="B32" s="70" t="s">
        <v>62</v>
      </c>
      <c r="C32" s="201" t="str">
        <f>IF(C17-G17&lt;0,G17-C17,"-")</f>
        <v>-</v>
      </c>
      <c r="D32" s="201" t="str">
        <f>IF(D17-H17&lt;0,H17-D17,"-")</f>
        <v>-</v>
      </c>
      <c r="E32" s="202" t="str">
        <f>IF(E17-I17&lt;0,I17-E17,"-")</f>
        <v>-</v>
      </c>
      <c r="F32" s="70" t="s">
        <v>63</v>
      </c>
      <c r="G32" s="201" t="str">
        <f>IF(C17-G17&gt;0,C17-G17,"-")</f>
        <v>-</v>
      </c>
      <c r="H32" s="201" t="str">
        <f>IF(D17-H17&gt;0,D17-H17,"-")</f>
        <v>-</v>
      </c>
      <c r="I32" s="203" t="str">
        <f>IF(E17-I17&gt;0,E17-I17,"-")</f>
        <v>-</v>
      </c>
      <c r="J32" s="384"/>
    </row>
    <row r="33" spans="1:10" ht="18" customHeight="1" thickBot="1">
      <c r="A33" s="65" t="s">
        <v>28</v>
      </c>
      <c r="B33" s="70" t="s">
        <v>213</v>
      </c>
      <c r="C33" s="201" t="str">
        <f>IF(C31-G31&lt;0,G31-C31,"-")</f>
        <v>-</v>
      </c>
      <c r="D33" s="201" t="str">
        <f>IF(D31-H31&lt;0,H31-D31,"-")</f>
        <v>-</v>
      </c>
      <c r="E33" s="201" t="str">
        <f>IF(E31-I31&lt;0,I31-E31,"-")</f>
        <v>-</v>
      </c>
      <c r="F33" s="70" t="s">
        <v>214</v>
      </c>
      <c r="G33" s="201" t="str">
        <f>IF(C31-G31&gt;0,C31-G31,"-")</f>
        <v>-</v>
      </c>
      <c r="H33" s="201" t="str">
        <f>IF(D31-H31&gt;0,D31-H31,"-")</f>
        <v>-</v>
      </c>
      <c r="I33" s="203" t="str">
        <f>IF(E31-I31&gt;0,E31-I31,"-")</f>
        <v>-</v>
      </c>
      <c r="J33" s="384"/>
    </row>
  </sheetData>
  <sheetProtection/>
  <mergeCells count="3">
    <mergeCell ref="A3:A4"/>
    <mergeCell ref="J1:J33"/>
    <mergeCell ref="B1:I1"/>
  </mergeCells>
  <printOptions horizontalCentered="1"/>
  <pageMargins left="0.3937007874015748" right="0.3937007874015748" top="0.984251968503937" bottom="0.7874015748031497" header="0.7874015748031497" footer="0.590551181102362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4"/>
  <sheetViews>
    <sheetView zoomScale="120" zoomScaleNormal="120" workbookViewId="0" topLeftCell="A1">
      <selection activeCell="H26" sqref="H26"/>
    </sheetView>
  </sheetViews>
  <sheetFormatPr defaultColWidth="9.00390625" defaultRowHeight="12.75"/>
  <cols>
    <col min="1" max="1" width="13.00390625" style="84" customWidth="1"/>
    <col min="2" max="2" width="51.875" style="85" customWidth="1"/>
    <col min="3" max="6" width="12.875" style="86" customWidth="1"/>
    <col min="7" max="7" width="13.625" style="86" customWidth="1"/>
    <col min="8" max="16384" width="9.375" style="3" customWidth="1"/>
  </cols>
  <sheetData>
    <row r="1" ht="24" customHeight="1"/>
    <row r="2" spans="1:7" s="2" customFormat="1" ht="16.5" customHeight="1" thickBot="1">
      <c r="A2" s="399" t="s">
        <v>352</v>
      </c>
      <c r="B2" s="399"/>
      <c r="C2" s="399"/>
      <c r="D2" s="399"/>
      <c r="E2" s="399"/>
      <c r="F2" s="399"/>
      <c r="G2" s="399"/>
    </row>
    <row r="3" spans="1:7" s="28" customFormat="1" ht="15.75" customHeight="1">
      <c r="A3" s="98" t="s">
        <v>36</v>
      </c>
      <c r="B3" s="395" t="str">
        <f>ALAPADATOK!A3</f>
        <v>Mikrotérségi Óvoda és Bölcsőde Intézmény-fenntartó Társulása</v>
      </c>
      <c r="C3" s="396"/>
      <c r="D3" s="396"/>
      <c r="E3" s="397"/>
      <c r="F3" s="398"/>
      <c r="G3" s="233" t="s">
        <v>31</v>
      </c>
    </row>
    <row r="4" spans="1:7" s="28" customFormat="1" ht="24.75" thickBot="1">
      <c r="A4" s="125" t="s">
        <v>76</v>
      </c>
      <c r="B4" s="393"/>
      <c r="C4" s="394"/>
      <c r="D4" s="394"/>
      <c r="E4" s="219"/>
      <c r="F4" s="219"/>
      <c r="G4" s="234" t="s">
        <v>32</v>
      </c>
    </row>
    <row r="5" spans="1:7" s="29" customFormat="1" ht="15.75" customHeight="1" thickBot="1">
      <c r="A5" s="40"/>
      <c r="B5" s="40"/>
      <c r="C5" s="41"/>
      <c r="D5" s="41"/>
      <c r="E5" s="41"/>
      <c r="F5" s="41"/>
      <c r="G5" s="41" t="e">
        <f>#REF!</f>
        <v>#REF!</v>
      </c>
    </row>
    <row r="6" spans="1:7" ht="48.75" thickBot="1">
      <c r="A6" s="97" t="s">
        <v>77</v>
      </c>
      <c r="B6" s="42" t="s">
        <v>211</v>
      </c>
      <c r="C6" s="215" t="s">
        <v>98</v>
      </c>
      <c r="D6" s="236" t="str">
        <f>CONCATENATE('1. sz. mell.'!D7)</f>
        <v>1.sz. módosítás 
</v>
      </c>
      <c r="E6" s="329" t="s">
        <v>340</v>
      </c>
      <c r="F6" s="238" t="s">
        <v>215</v>
      </c>
      <c r="G6" s="239" t="str">
        <f>CONCATENATE('1. sz. mell.'!G7)</f>
        <v>2023. évi módosítás utáni előirányzat</v>
      </c>
    </row>
    <row r="7" spans="1:7" s="26" customFormat="1" ht="12.75" customHeight="1" thickBot="1">
      <c r="A7" s="38">
        <v>1</v>
      </c>
      <c r="B7" s="39">
        <v>2</v>
      </c>
      <c r="C7" s="216">
        <v>3</v>
      </c>
      <c r="D7" s="217">
        <v>4</v>
      </c>
      <c r="E7" s="218">
        <v>5</v>
      </c>
      <c r="F7" s="217" t="s">
        <v>216</v>
      </c>
      <c r="G7" s="235" t="s">
        <v>217</v>
      </c>
    </row>
    <row r="8" spans="1:7" s="26" customFormat="1" ht="15.75" customHeight="1" thickBot="1">
      <c r="A8" s="390" t="s">
        <v>33</v>
      </c>
      <c r="B8" s="391"/>
      <c r="C8" s="391"/>
      <c r="D8" s="391"/>
      <c r="E8" s="391"/>
      <c r="F8" s="391"/>
      <c r="G8" s="392"/>
    </row>
    <row r="9" spans="1:7" s="26" customFormat="1" ht="12" customHeight="1" thickBot="1">
      <c r="A9" s="19" t="s">
        <v>1</v>
      </c>
      <c r="B9" s="15" t="s">
        <v>146</v>
      </c>
      <c r="C9" s="88">
        <f>SUM(C10:C14)</f>
        <v>0</v>
      </c>
      <c r="D9" s="88">
        <f>SUM(D10:D14)</f>
        <v>0</v>
      </c>
      <c r="E9" s="204">
        <f>SUM(E10:E14)</f>
        <v>0</v>
      </c>
      <c r="F9" s="88">
        <f>SUM(F10:F14)</f>
        <v>0</v>
      </c>
      <c r="G9" s="102">
        <f>SUM(G10:G14)</f>
        <v>0</v>
      </c>
    </row>
    <row r="10" spans="1:7" s="30" customFormat="1" ht="12" customHeight="1">
      <c r="A10" s="126" t="s">
        <v>42</v>
      </c>
      <c r="B10" s="103" t="s">
        <v>147</v>
      </c>
      <c r="C10" s="90"/>
      <c r="D10" s="90"/>
      <c r="E10" s="205"/>
      <c r="F10" s="90">
        <f>D10+E10</f>
        <v>0</v>
      </c>
      <c r="G10" s="174">
        <f>C10+F10</f>
        <v>0</v>
      </c>
    </row>
    <row r="11" spans="1:7" s="31" customFormat="1" ht="12" customHeight="1">
      <c r="A11" s="127" t="s">
        <v>43</v>
      </c>
      <c r="B11" s="104" t="s">
        <v>148</v>
      </c>
      <c r="C11" s="89"/>
      <c r="D11" s="89"/>
      <c r="E11" s="206"/>
      <c r="F11" s="89">
        <f aca="true" t="shared" si="0" ref="F11:F21">D11+E11</f>
        <v>0</v>
      </c>
      <c r="G11" s="175">
        <f aca="true" t="shared" si="1" ref="G11:G21">C11+F11</f>
        <v>0</v>
      </c>
    </row>
    <row r="12" spans="1:7" s="31" customFormat="1" ht="12" customHeight="1">
      <c r="A12" s="127" t="s">
        <v>44</v>
      </c>
      <c r="B12" s="104" t="s">
        <v>149</v>
      </c>
      <c r="C12" s="89"/>
      <c r="D12" s="89"/>
      <c r="E12" s="206"/>
      <c r="F12" s="89">
        <f t="shared" si="0"/>
        <v>0</v>
      </c>
      <c r="G12" s="175">
        <f t="shared" si="1"/>
        <v>0</v>
      </c>
    </row>
    <row r="13" spans="1:7" s="31" customFormat="1" ht="12" customHeight="1">
      <c r="A13" s="127" t="s">
        <v>45</v>
      </c>
      <c r="B13" s="104" t="s">
        <v>150</v>
      </c>
      <c r="C13" s="89"/>
      <c r="D13" s="89"/>
      <c r="E13" s="206"/>
      <c r="F13" s="89">
        <f t="shared" si="0"/>
        <v>0</v>
      </c>
      <c r="G13" s="175">
        <f t="shared" si="1"/>
        <v>0</v>
      </c>
    </row>
    <row r="14" spans="1:7" s="31" customFormat="1" ht="12" customHeight="1" thickBot="1">
      <c r="A14" s="127" t="s">
        <v>56</v>
      </c>
      <c r="B14" s="104" t="s">
        <v>151</v>
      </c>
      <c r="C14" s="89"/>
      <c r="D14" s="89"/>
      <c r="E14" s="206"/>
      <c r="F14" s="89">
        <f t="shared" si="0"/>
        <v>0</v>
      </c>
      <c r="G14" s="175">
        <f t="shared" si="1"/>
        <v>0</v>
      </c>
    </row>
    <row r="15" spans="1:7" s="30" customFormat="1" ht="12" customHeight="1" thickBot="1">
      <c r="A15" s="19" t="s">
        <v>2</v>
      </c>
      <c r="B15" s="47" t="s">
        <v>118</v>
      </c>
      <c r="C15" s="107">
        <v>448934716</v>
      </c>
      <c r="D15" s="107">
        <v>-275896</v>
      </c>
      <c r="E15" s="207">
        <v>-3964945</v>
      </c>
      <c r="F15" s="107">
        <f t="shared" si="0"/>
        <v>-4240841</v>
      </c>
      <c r="G15" s="102">
        <f t="shared" si="1"/>
        <v>444693875</v>
      </c>
    </row>
    <row r="16" spans="1:7" s="290" customFormat="1" ht="12" customHeight="1" thickBot="1">
      <c r="A16" s="289" t="s">
        <v>48</v>
      </c>
      <c r="B16" s="47" t="s">
        <v>244</v>
      </c>
      <c r="C16" s="147"/>
      <c r="D16" s="147">
        <v>190052</v>
      </c>
      <c r="E16" s="208"/>
      <c r="F16" s="107">
        <f t="shared" si="0"/>
        <v>190052</v>
      </c>
      <c r="G16" s="102">
        <f t="shared" si="1"/>
        <v>190052</v>
      </c>
    </row>
    <row r="17" spans="1:7" s="30" customFormat="1" ht="12" customHeight="1" thickBot="1">
      <c r="A17" s="19" t="s">
        <v>3</v>
      </c>
      <c r="B17" s="15" t="s">
        <v>130</v>
      </c>
      <c r="C17" s="107"/>
      <c r="D17" s="107">
        <v>1267460</v>
      </c>
      <c r="E17" s="207"/>
      <c r="F17" s="107">
        <f t="shared" si="0"/>
        <v>1267460</v>
      </c>
      <c r="G17" s="102">
        <f t="shared" si="1"/>
        <v>1267460</v>
      </c>
    </row>
    <row r="18" spans="1:7" s="30" customFormat="1" ht="12" customHeight="1" thickBot="1">
      <c r="A18" s="19" t="s">
        <v>4</v>
      </c>
      <c r="B18" s="15" t="s">
        <v>171</v>
      </c>
      <c r="C18" s="107"/>
      <c r="D18" s="107"/>
      <c r="E18" s="207">
        <v>12</v>
      </c>
      <c r="F18" s="107">
        <f t="shared" si="0"/>
        <v>12</v>
      </c>
      <c r="G18" s="102">
        <f t="shared" si="1"/>
        <v>12</v>
      </c>
    </row>
    <row r="19" spans="1:7" s="30" customFormat="1" ht="12" customHeight="1" thickBot="1">
      <c r="A19" s="19" t="s">
        <v>5</v>
      </c>
      <c r="B19" s="15" t="s">
        <v>132</v>
      </c>
      <c r="C19" s="107"/>
      <c r="D19" s="107"/>
      <c r="E19" s="207"/>
      <c r="F19" s="107">
        <f t="shared" si="0"/>
        <v>0</v>
      </c>
      <c r="G19" s="102">
        <f t="shared" si="1"/>
        <v>0</v>
      </c>
    </row>
    <row r="20" spans="1:7" s="30" customFormat="1" ht="12" customHeight="1" thickBot="1">
      <c r="A20" s="19" t="s">
        <v>6</v>
      </c>
      <c r="B20" s="15" t="s">
        <v>119</v>
      </c>
      <c r="C20" s="107"/>
      <c r="D20" s="107"/>
      <c r="E20" s="207"/>
      <c r="F20" s="107">
        <f t="shared" si="0"/>
        <v>0</v>
      </c>
      <c r="G20" s="102">
        <f t="shared" si="1"/>
        <v>0</v>
      </c>
    </row>
    <row r="21" spans="1:7" s="30" customFormat="1" ht="12" customHeight="1" thickBot="1">
      <c r="A21" s="19" t="s">
        <v>7</v>
      </c>
      <c r="B21" s="47" t="s">
        <v>153</v>
      </c>
      <c r="C21" s="107"/>
      <c r="D21" s="107"/>
      <c r="E21" s="207"/>
      <c r="F21" s="107">
        <f t="shared" si="0"/>
        <v>0</v>
      </c>
      <c r="G21" s="102">
        <f t="shared" si="1"/>
        <v>0</v>
      </c>
    </row>
    <row r="22" spans="1:7" s="30" customFormat="1" ht="12" customHeight="1" thickBot="1">
      <c r="A22" s="19" t="s">
        <v>8</v>
      </c>
      <c r="B22" s="15" t="s">
        <v>173</v>
      </c>
      <c r="C22" s="93">
        <f>+C9+C15+C17+C18+C19+C20+C21</f>
        <v>448934716</v>
      </c>
      <c r="D22" s="93">
        <f>+D9+D15+D17+D18+D19+D20+D21+D16</f>
        <v>1181616</v>
      </c>
      <c r="E22" s="209">
        <f>+E9+E15+E17+E18+E19+E20+E21</f>
        <v>-3964933</v>
      </c>
      <c r="F22" s="93">
        <f>+F9+F15+F17+F18+F19+F20+F21+F16</f>
        <v>-2783317</v>
      </c>
      <c r="G22" s="93">
        <f>+G9+G15+G17+G18+G19+G20+G21+G16</f>
        <v>446151399</v>
      </c>
    </row>
    <row r="23" spans="1:7" s="31" customFormat="1" ht="12" customHeight="1" thickBot="1">
      <c r="A23" s="128" t="s">
        <v>9</v>
      </c>
      <c r="B23" s="47" t="s">
        <v>155</v>
      </c>
      <c r="C23" s="88">
        <f>SUM(C24:C28)</f>
        <v>13777164</v>
      </c>
      <c r="D23" s="88">
        <f>SUM(D24:D28)</f>
        <v>0</v>
      </c>
      <c r="E23" s="204">
        <f>SUM(E24:E28)</f>
        <v>0</v>
      </c>
      <c r="F23" s="88">
        <f>SUM(F24:F28)</f>
        <v>0</v>
      </c>
      <c r="G23" s="102">
        <f>SUM(G24:G28)</f>
        <v>13777164</v>
      </c>
    </row>
    <row r="24" spans="1:7" s="31" customFormat="1" ht="12" customHeight="1">
      <c r="A24" s="127" t="s">
        <v>156</v>
      </c>
      <c r="B24" s="103" t="s">
        <v>157</v>
      </c>
      <c r="C24" s="92"/>
      <c r="D24" s="92"/>
      <c r="E24" s="210"/>
      <c r="F24" s="92">
        <f aca="true" t="shared" si="2" ref="F24:F29">D24+E24</f>
        <v>0</v>
      </c>
      <c r="G24" s="176">
        <f aca="true" t="shared" si="3" ref="G24:G29">C24+F24</f>
        <v>0</v>
      </c>
    </row>
    <row r="25" spans="1:7" s="31" customFormat="1" ht="12" customHeight="1">
      <c r="A25" s="127" t="s">
        <v>158</v>
      </c>
      <c r="B25" s="104" t="s">
        <v>159</v>
      </c>
      <c r="C25" s="92"/>
      <c r="D25" s="92"/>
      <c r="E25" s="210"/>
      <c r="F25" s="92">
        <f t="shared" si="2"/>
        <v>0</v>
      </c>
      <c r="G25" s="176">
        <f t="shared" si="3"/>
        <v>0</v>
      </c>
    </row>
    <row r="26" spans="1:7" s="30" customFormat="1" ht="12" customHeight="1">
      <c r="A26" s="127" t="s">
        <v>160</v>
      </c>
      <c r="B26" s="104" t="s">
        <v>161</v>
      </c>
      <c r="C26" s="92">
        <v>13777164</v>
      </c>
      <c r="D26" s="92"/>
      <c r="E26" s="210"/>
      <c r="F26" s="92">
        <f t="shared" si="2"/>
        <v>0</v>
      </c>
      <c r="G26" s="176">
        <f t="shared" si="3"/>
        <v>13777164</v>
      </c>
    </row>
    <row r="27" spans="1:7" s="30" customFormat="1" ht="12" customHeight="1">
      <c r="A27" s="127" t="s">
        <v>162</v>
      </c>
      <c r="B27" s="104" t="s">
        <v>163</v>
      </c>
      <c r="C27" s="92"/>
      <c r="D27" s="92"/>
      <c r="E27" s="210"/>
      <c r="F27" s="92">
        <f t="shared" si="2"/>
        <v>0</v>
      </c>
      <c r="G27" s="176">
        <f t="shared" si="3"/>
        <v>0</v>
      </c>
    </row>
    <row r="28" spans="1:7" s="30" customFormat="1" ht="12" customHeight="1" thickBot="1">
      <c r="A28" s="127" t="s">
        <v>164</v>
      </c>
      <c r="B28" s="105" t="s">
        <v>114</v>
      </c>
      <c r="C28" s="92"/>
      <c r="D28" s="92"/>
      <c r="E28" s="210"/>
      <c r="F28" s="92">
        <f t="shared" si="2"/>
        <v>0</v>
      </c>
      <c r="G28" s="176">
        <f t="shared" si="3"/>
        <v>0</v>
      </c>
    </row>
    <row r="29" spans="1:7" s="30" customFormat="1" ht="12" customHeight="1" thickBot="1">
      <c r="A29" s="128" t="s">
        <v>10</v>
      </c>
      <c r="B29" s="47" t="s">
        <v>115</v>
      </c>
      <c r="C29" s="107"/>
      <c r="D29" s="107"/>
      <c r="E29" s="207"/>
      <c r="F29" s="107">
        <f t="shared" si="2"/>
        <v>0</v>
      </c>
      <c r="G29" s="102">
        <f t="shared" si="3"/>
        <v>0</v>
      </c>
    </row>
    <row r="30" spans="1:7" s="30" customFormat="1" ht="12" customHeight="1" thickBot="1">
      <c r="A30" s="128" t="s">
        <v>11</v>
      </c>
      <c r="B30" s="108" t="s">
        <v>174</v>
      </c>
      <c r="C30" s="93">
        <f>+C23+C29</f>
        <v>13777164</v>
      </c>
      <c r="D30" s="93">
        <f>+D23+D29</f>
        <v>0</v>
      </c>
      <c r="E30" s="209">
        <f>+E23+E29</f>
        <v>0</v>
      </c>
      <c r="F30" s="93">
        <f>+F23+F29</f>
        <v>0</v>
      </c>
      <c r="G30" s="106">
        <f>+G23+G29</f>
        <v>13777164</v>
      </c>
    </row>
    <row r="31" spans="1:7" s="30" customFormat="1" ht="12" customHeight="1" thickBot="1">
      <c r="A31" s="129" t="s">
        <v>12</v>
      </c>
      <c r="B31" s="109" t="s">
        <v>175</v>
      </c>
      <c r="C31" s="93">
        <f>+C22+C30</f>
        <v>462711880</v>
      </c>
      <c r="D31" s="93">
        <f>+D22+D30</f>
        <v>1181616</v>
      </c>
      <c r="E31" s="209">
        <f>+E22+E30</f>
        <v>-3964933</v>
      </c>
      <c r="F31" s="93">
        <f>+F22+F30</f>
        <v>-2783317</v>
      </c>
      <c r="G31" s="106">
        <f>+G22+G30</f>
        <v>459928563</v>
      </c>
    </row>
    <row r="32" spans="1:7" s="31" customFormat="1" ht="15" customHeight="1">
      <c r="A32" s="43"/>
      <c r="B32" s="44"/>
      <c r="C32" s="80"/>
      <c r="D32" s="80"/>
      <c r="E32" s="80"/>
      <c r="F32" s="80"/>
      <c r="G32" s="80"/>
    </row>
    <row r="33" spans="1:7" ht="13.5" thickBot="1">
      <c r="A33" s="45"/>
      <c r="B33" s="46"/>
      <c r="C33" s="81"/>
      <c r="D33" s="81"/>
      <c r="E33" s="81"/>
      <c r="F33" s="81"/>
      <c r="G33" s="81"/>
    </row>
    <row r="34" spans="1:7" s="26" customFormat="1" ht="16.5" customHeight="1" thickBot="1">
      <c r="A34" s="390" t="s">
        <v>34</v>
      </c>
      <c r="B34" s="391"/>
      <c r="C34" s="391"/>
      <c r="D34" s="391"/>
      <c r="E34" s="391"/>
      <c r="F34" s="391"/>
      <c r="G34" s="392"/>
    </row>
    <row r="35" spans="1:7" s="32" customFormat="1" ht="12" customHeight="1" thickBot="1">
      <c r="A35" s="130" t="s">
        <v>1</v>
      </c>
      <c r="B35" s="18" t="s">
        <v>189</v>
      </c>
      <c r="C35" s="87">
        <f>SUM(C36:C43)-C41</f>
        <v>20598850</v>
      </c>
      <c r="D35" s="87">
        <f>SUM(D36:D43)-D41</f>
        <v>190052</v>
      </c>
      <c r="E35" s="87">
        <f>SUM(E36:E43)-E41</f>
        <v>-10579383</v>
      </c>
      <c r="F35" s="87">
        <f>SUM(F36:F43)-F41</f>
        <v>-10389331</v>
      </c>
      <c r="G35" s="87">
        <f>SUM(G36:G43)-G41</f>
        <v>10209519</v>
      </c>
    </row>
    <row r="36" spans="1:7" ht="12" customHeight="1">
      <c r="A36" s="131" t="s">
        <v>42</v>
      </c>
      <c r="B36" s="7" t="s">
        <v>29</v>
      </c>
      <c r="C36" s="141"/>
      <c r="D36" s="141"/>
      <c r="E36" s="212"/>
      <c r="F36" s="141">
        <f aca="true" t="shared" si="4" ref="F36:F43">D36+E36</f>
        <v>0</v>
      </c>
      <c r="G36" s="177">
        <f aca="true" t="shared" si="5" ref="G36:G43">C36+F36</f>
        <v>0</v>
      </c>
    </row>
    <row r="37" spans="1:7" ht="12" customHeight="1">
      <c r="A37" s="127" t="s">
        <v>43</v>
      </c>
      <c r="B37" s="5" t="s">
        <v>67</v>
      </c>
      <c r="C37" s="89"/>
      <c r="D37" s="89"/>
      <c r="E37" s="206"/>
      <c r="F37" s="89">
        <f t="shared" si="4"/>
        <v>0</v>
      </c>
      <c r="G37" s="175">
        <f t="shared" si="5"/>
        <v>0</v>
      </c>
    </row>
    <row r="38" spans="1:7" ht="12" customHeight="1">
      <c r="A38" s="127" t="s">
        <v>44</v>
      </c>
      <c r="B38" s="5" t="s">
        <v>55</v>
      </c>
      <c r="C38" s="91">
        <v>300000</v>
      </c>
      <c r="D38" s="91"/>
      <c r="E38" s="213"/>
      <c r="F38" s="91">
        <f t="shared" si="4"/>
        <v>0</v>
      </c>
      <c r="G38" s="178">
        <f t="shared" si="5"/>
        <v>300000</v>
      </c>
    </row>
    <row r="39" spans="1:7" ht="12" customHeight="1">
      <c r="A39" s="127" t="s">
        <v>45</v>
      </c>
      <c r="B39" s="8" t="s">
        <v>68</v>
      </c>
      <c r="C39" s="91"/>
      <c r="D39" s="91"/>
      <c r="E39" s="213"/>
      <c r="F39" s="91">
        <f t="shared" si="4"/>
        <v>0</v>
      </c>
      <c r="G39" s="178">
        <f t="shared" si="5"/>
        <v>0</v>
      </c>
    </row>
    <row r="40" spans="1:7" ht="12" customHeight="1">
      <c r="A40" s="127" t="s">
        <v>56</v>
      </c>
      <c r="B40" s="5" t="s">
        <v>69</v>
      </c>
      <c r="C40" s="91">
        <v>6521686</v>
      </c>
      <c r="D40" s="91"/>
      <c r="E40" s="213">
        <v>1719749</v>
      </c>
      <c r="F40" s="91">
        <f t="shared" si="4"/>
        <v>1719749</v>
      </c>
      <c r="G40" s="178">
        <f t="shared" si="5"/>
        <v>8241435</v>
      </c>
    </row>
    <row r="41" spans="1:7" ht="12" customHeight="1">
      <c r="A41" s="127" t="s">
        <v>46</v>
      </c>
      <c r="B41" s="5" t="s">
        <v>30</v>
      </c>
      <c r="C41" s="91">
        <f>C42+C43</f>
        <v>13777164</v>
      </c>
      <c r="D41" s="91"/>
      <c r="E41" s="91"/>
      <c r="F41" s="91">
        <f>F42+F43</f>
        <v>-12109080</v>
      </c>
      <c r="G41" s="91">
        <f>G42+G43</f>
        <v>1668084</v>
      </c>
    </row>
    <row r="42" spans="1:7" ht="12" customHeight="1">
      <c r="A42" s="127" t="s">
        <v>47</v>
      </c>
      <c r="B42" s="5" t="s">
        <v>191</v>
      </c>
      <c r="C42" s="91"/>
      <c r="D42" s="91"/>
      <c r="E42" s="213"/>
      <c r="F42" s="91">
        <f t="shared" si="4"/>
        <v>0</v>
      </c>
      <c r="G42" s="178">
        <f t="shared" si="5"/>
        <v>0</v>
      </c>
    </row>
    <row r="43" spans="1:7" ht="12" customHeight="1" thickBot="1">
      <c r="A43" s="127" t="s">
        <v>52</v>
      </c>
      <c r="B43" s="13" t="s">
        <v>192</v>
      </c>
      <c r="C43" s="91">
        <v>13777164</v>
      </c>
      <c r="D43" s="91">
        <v>190052</v>
      </c>
      <c r="E43" s="213">
        <v>-12299132</v>
      </c>
      <c r="F43" s="91">
        <f t="shared" si="4"/>
        <v>-12109080</v>
      </c>
      <c r="G43" s="178">
        <f t="shared" si="5"/>
        <v>1668084</v>
      </c>
    </row>
    <row r="44" spans="1:7" ht="12" customHeight="1" thickBot="1">
      <c r="A44" s="19" t="s">
        <v>2</v>
      </c>
      <c r="B44" s="17" t="s">
        <v>167</v>
      </c>
      <c r="C44" s="88">
        <f>+C45+C46+C47</f>
        <v>0</v>
      </c>
      <c r="D44" s="88">
        <f>+D45+D46+D47</f>
        <v>0</v>
      </c>
      <c r="E44" s="204">
        <f>+E45+E46+E47</f>
        <v>0</v>
      </c>
      <c r="F44" s="88">
        <f>+F45+F46+F47</f>
        <v>0</v>
      </c>
      <c r="G44" s="102">
        <f>+G45+G46+G47</f>
        <v>0</v>
      </c>
    </row>
    <row r="45" spans="1:7" ht="12" customHeight="1">
      <c r="A45" s="126" t="s">
        <v>48</v>
      </c>
      <c r="B45" s="5" t="s">
        <v>80</v>
      </c>
      <c r="C45" s="90"/>
      <c r="D45" s="90"/>
      <c r="E45" s="205"/>
      <c r="F45" s="90">
        <f>D45+E45</f>
        <v>0</v>
      </c>
      <c r="G45" s="174">
        <f>C45+F45</f>
        <v>0</v>
      </c>
    </row>
    <row r="46" spans="1:7" ht="12" customHeight="1">
      <c r="A46" s="126" t="s">
        <v>49</v>
      </c>
      <c r="B46" s="9" t="s">
        <v>70</v>
      </c>
      <c r="C46" s="89"/>
      <c r="D46" s="89"/>
      <c r="E46" s="206"/>
      <c r="F46" s="89">
        <f>D46+E46</f>
        <v>0</v>
      </c>
      <c r="G46" s="175">
        <f>C46+F46</f>
        <v>0</v>
      </c>
    </row>
    <row r="47" spans="1:7" ht="12" customHeight="1" thickBot="1">
      <c r="A47" s="126" t="s">
        <v>50</v>
      </c>
      <c r="B47" s="49" t="s">
        <v>81</v>
      </c>
      <c r="C47" s="89"/>
      <c r="D47" s="89"/>
      <c r="E47" s="206"/>
      <c r="F47" s="89">
        <f>D47+E47</f>
        <v>0</v>
      </c>
      <c r="G47" s="175">
        <f>C47+F47</f>
        <v>0</v>
      </c>
    </row>
    <row r="48" spans="1:7" ht="12" customHeight="1" thickBot="1">
      <c r="A48" s="19" t="s">
        <v>3</v>
      </c>
      <c r="B48" s="34" t="s">
        <v>199</v>
      </c>
      <c r="C48" s="88">
        <f>+C35+C44</f>
        <v>20598850</v>
      </c>
      <c r="D48" s="88">
        <f>+D35+D44</f>
        <v>190052</v>
      </c>
      <c r="E48" s="204">
        <f>+E35+E44</f>
        <v>-10579383</v>
      </c>
      <c r="F48" s="88">
        <f>+F35+F44</f>
        <v>-10389331</v>
      </c>
      <c r="G48" s="102">
        <f>+G35+G44</f>
        <v>10209519</v>
      </c>
    </row>
    <row r="49" spans="1:7" ht="12" customHeight="1" thickBot="1">
      <c r="A49" s="19" t="s">
        <v>4</v>
      </c>
      <c r="B49" s="34" t="s">
        <v>176</v>
      </c>
      <c r="C49" s="88">
        <f>+C50+C51+C52</f>
        <v>442113030</v>
      </c>
      <c r="D49" s="88">
        <f>+D50+D51+D52</f>
        <v>991564</v>
      </c>
      <c r="E49" s="204">
        <f>+E50+E51+E52</f>
        <v>6614450</v>
      </c>
      <c r="F49" s="88">
        <f>+F50+F51+F52</f>
        <v>7606014</v>
      </c>
      <c r="G49" s="102">
        <f>+G50+G51+G52</f>
        <v>449719044</v>
      </c>
    </row>
    <row r="50" spans="1:7" ht="12" customHeight="1">
      <c r="A50" s="126" t="s">
        <v>100</v>
      </c>
      <c r="B50" s="6" t="s">
        <v>168</v>
      </c>
      <c r="C50" s="89"/>
      <c r="D50" s="89"/>
      <c r="E50" s="206"/>
      <c r="F50" s="89">
        <f>D50+E50</f>
        <v>0</v>
      </c>
      <c r="G50" s="175">
        <f>C50+F50</f>
        <v>0</v>
      </c>
    </row>
    <row r="51" spans="1:7" ht="12" customHeight="1">
      <c r="A51" s="126" t="s">
        <v>101</v>
      </c>
      <c r="B51" s="6" t="s">
        <v>169</v>
      </c>
      <c r="C51" s="89"/>
      <c r="D51" s="89"/>
      <c r="E51" s="206"/>
      <c r="F51" s="89">
        <f>D51+E51</f>
        <v>0</v>
      </c>
      <c r="G51" s="175">
        <f>C51+F51</f>
        <v>0</v>
      </c>
    </row>
    <row r="52" spans="1:7" ht="12" customHeight="1" thickBot="1">
      <c r="A52" s="132" t="s">
        <v>102</v>
      </c>
      <c r="B52" s="4" t="s">
        <v>201</v>
      </c>
      <c r="C52" s="91">
        <v>442113030</v>
      </c>
      <c r="D52" s="91">
        <v>991564</v>
      </c>
      <c r="E52" s="213">
        <v>6614450</v>
      </c>
      <c r="F52" s="91">
        <f>D52+E52</f>
        <v>7606014</v>
      </c>
      <c r="G52" s="178">
        <f>C52+F52</f>
        <v>449719044</v>
      </c>
    </row>
    <row r="53" spans="1:7" ht="12" customHeight="1" thickBot="1">
      <c r="A53" s="154" t="s">
        <v>5</v>
      </c>
      <c r="B53" s="155" t="s">
        <v>170</v>
      </c>
      <c r="C53" s="142">
        <f>+C48+C49</f>
        <v>462711880</v>
      </c>
      <c r="D53" s="142">
        <f>+D48+D49</f>
        <v>1181616</v>
      </c>
      <c r="E53" s="220">
        <f>+E48+E49</f>
        <v>-3964933</v>
      </c>
      <c r="F53" s="142">
        <f>+F48+F49</f>
        <v>-2783317</v>
      </c>
      <c r="G53" s="140">
        <f>+G48+G49</f>
        <v>459928563</v>
      </c>
    </row>
    <row r="54" spans="3:7" ht="12.75">
      <c r="C54" s="266">
        <f>C31-C53</f>
        <v>0</v>
      </c>
      <c r="D54" s="267"/>
      <c r="E54" s="267"/>
      <c r="F54" s="267"/>
      <c r="G54" s="266">
        <f>G31-G53</f>
        <v>0</v>
      </c>
    </row>
  </sheetData>
  <sheetProtection formatCells="0"/>
  <mergeCells count="5">
    <mergeCell ref="A8:G8"/>
    <mergeCell ref="A34:G34"/>
    <mergeCell ref="B4:D4"/>
    <mergeCell ref="B3:F3"/>
    <mergeCell ref="A2:G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="120" zoomScaleNormal="120" workbookViewId="0" topLeftCell="A1">
      <selection activeCell="K7" sqref="K7"/>
    </sheetView>
  </sheetViews>
  <sheetFormatPr defaultColWidth="9.00390625" defaultRowHeight="12.75"/>
  <cols>
    <col min="1" max="1" width="9.875" style="84" customWidth="1"/>
    <col min="2" max="2" width="58.875" style="85" customWidth="1"/>
    <col min="3" max="3" width="13.375" style="86" customWidth="1"/>
    <col min="4" max="6" width="12.875" style="86" customWidth="1"/>
    <col min="7" max="7" width="13.375" style="86" customWidth="1"/>
    <col min="8" max="16384" width="9.375" style="3" customWidth="1"/>
  </cols>
  <sheetData>
    <row r="1" spans="1:7" s="2" customFormat="1" ht="16.5" customHeight="1" thickBot="1">
      <c r="A1" s="399" t="s">
        <v>353</v>
      </c>
      <c r="B1" s="399"/>
      <c r="C1" s="399"/>
      <c r="D1" s="399"/>
      <c r="E1" s="399"/>
      <c r="F1" s="399"/>
      <c r="G1" s="399"/>
    </row>
    <row r="2" spans="1:7" s="28" customFormat="1" ht="28.5" customHeight="1">
      <c r="A2" s="268" t="s">
        <v>218</v>
      </c>
      <c r="B2" s="400" t="str">
        <f>ALAPADATOK!B11</f>
        <v>Bátaszéki Mikrotérségi Óvoda, Bölcsőde és Konyha</v>
      </c>
      <c r="C2" s="401"/>
      <c r="D2" s="401"/>
      <c r="E2" s="269"/>
      <c r="F2" s="270"/>
      <c r="G2" s="271" t="s">
        <v>35</v>
      </c>
    </row>
    <row r="3" spans="1:7" s="28" customFormat="1" ht="36.75" thickBot="1">
      <c r="A3" s="272" t="s">
        <v>219</v>
      </c>
      <c r="B3" s="402" t="s">
        <v>202</v>
      </c>
      <c r="C3" s="403"/>
      <c r="D3" s="403"/>
      <c r="E3" s="273"/>
      <c r="F3" s="274"/>
      <c r="G3" s="275" t="s">
        <v>203</v>
      </c>
    </row>
    <row r="4" spans="1:7" s="29" customFormat="1" ht="15.75" customHeight="1" thickBot="1">
      <c r="A4" s="276"/>
      <c r="B4" s="276"/>
      <c r="C4" s="277"/>
      <c r="D4" s="277"/>
      <c r="E4" s="277"/>
      <c r="F4" s="277"/>
      <c r="G4" s="277" t="e">
        <f>'3.sz.mell.'!G5</f>
        <v>#REF!</v>
      </c>
    </row>
    <row r="5" spans="1:7" ht="48.75" thickBot="1">
      <c r="A5" s="278" t="s">
        <v>77</v>
      </c>
      <c r="B5" s="279" t="s">
        <v>211</v>
      </c>
      <c r="C5" s="238" t="s">
        <v>98</v>
      </c>
      <c r="D5" s="236" t="str">
        <f>CONCATENATE('3.sz.mell.'!D6)</f>
        <v>1.sz. módosítás 
</v>
      </c>
      <c r="E5" s="329" t="s">
        <v>340</v>
      </c>
      <c r="F5" s="238" t="s">
        <v>215</v>
      </c>
      <c r="G5" s="239" t="str">
        <f>CONCATENATE('3.sz.mell.'!G6)</f>
        <v>2023. évi módosítás utáni előirányzat</v>
      </c>
    </row>
    <row r="6" spans="1:7" s="26" customFormat="1" ht="12.75" customHeight="1" thickBot="1">
      <c r="A6" s="280">
        <v>1</v>
      </c>
      <c r="B6" s="281">
        <v>2</v>
      </c>
      <c r="C6" s="249">
        <v>3</v>
      </c>
      <c r="D6" s="250">
        <v>4</v>
      </c>
      <c r="E6" s="251">
        <v>5</v>
      </c>
      <c r="F6" s="250" t="s">
        <v>216</v>
      </c>
      <c r="G6" s="252" t="s">
        <v>217</v>
      </c>
    </row>
    <row r="7" spans="1:7" s="26" customFormat="1" ht="15.75" customHeight="1" thickBot="1">
      <c r="A7" s="390" t="s">
        <v>33</v>
      </c>
      <c r="B7" s="391"/>
      <c r="C7" s="391"/>
      <c r="D7" s="391"/>
      <c r="E7" s="391"/>
      <c r="F7" s="391"/>
      <c r="G7" s="392"/>
    </row>
    <row r="8" spans="1:7" s="26" customFormat="1" ht="12" customHeight="1" thickBot="1">
      <c r="A8" s="38" t="s">
        <v>1</v>
      </c>
      <c r="B8" s="156" t="s">
        <v>177</v>
      </c>
      <c r="C8" s="55">
        <f>SUM(C9:C18)</f>
        <v>150076310</v>
      </c>
      <c r="D8" s="55">
        <f>SUM(D9:D18)</f>
        <v>0</v>
      </c>
      <c r="E8" s="221">
        <f>SUM(E9:E18)</f>
        <v>0</v>
      </c>
      <c r="F8" s="55">
        <f>SUM(F9:F18)</f>
        <v>0</v>
      </c>
      <c r="G8" s="122">
        <f>SUM(G9:G18)</f>
        <v>150076310</v>
      </c>
    </row>
    <row r="9" spans="1:7" s="30" customFormat="1" ht="12" customHeight="1">
      <c r="A9" s="157" t="s">
        <v>42</v>
      </c>
      <c r="B9" s="7" t="s">
        <v>103</v>
      </c>
      <c r="C9" s="95"/>
      <c r="D9" s="95"/>
      <c r="E9" s="222"/>
      <c r="F9" s="95">
        <f>D9+E9</f>
        <v>0</v>
      </c>
      <c r="G9" s="197">
        <f>C9+F9</f>
        <v>0</v>
      </c>
    </row>
    <row r="10" spans="1:7" s="31" customFormat="1" ht="12" customHeight="1">
      <c r="A10" s="158" t="s">
        <v>43</v>
      </c>
      <c r="B10" s="5" t="s">
        <v>104</v>
      </c>
      <c r="C10" s="52">
        <v>55694000</v>
      </c>
      <c r="D10" s="52"/>
      <c r="E10" s="223">
        <v>-7884</v>
      </c>
      <c r="F10" s="52">
        <f aca="true" t="shared" si="0" ref="F10:F18">D10+E10</f>
        <v>-7884</v>
      </c>
      <c r="G10" s="189">
        <f aca="true" t="shared" si="1" ref="G10:G18">C10+F10</f>
        <v>55686116</v>
      </c>
    </row>
    <row r="11" spans="1:7" s="31" customFormat="1" ht="12" customHeight="1">
      <c r="A11" s="158" t="s">
        <v>44</v>
      </c>
      <c r="B11" s="5" t="s">
        <v>105</v>
      </c>
      <c r="C11" s="52"/>
      <c r="D11" s="52"/>
      <c r="E11" s="223">
        <v>7884</v>
      </c>
      <c r="F11" s="52">
        <f t="shared" si="0"/>
        <v>7884</v>
      </c>
      <c r="G11" s="189">
        <f t="shared" si="1"/>
        <v>7884</v>
      </c>
    </row>
    <row r="12" spans="1:7" s="31" customFormat="1" ht="12" customHeight="1">
      <c r="A12" s="158" t="s">
        <v>45</v>
      </c>
      <c r="B12" s="5" t="s">
        <v>106</v>
      </c>
      <c r="C12" s="52">
        <v>200000</v>
      </c>
      <c r="D12" s="52"/>
      <c r="E12" s="223"/>
      <c r="F12" s="52">
        <f t="shared" si="0"/>
        <v>0</v>
      </c>
      <c r="G12" s="189">
        <f t="shared" si="1"/>
        <v>200000</v>
      </c>
    </row>
    <row r="13" spans="1:7" s="31" customFormat="1" ht="12" customHeight="1">
      <c r="A13" s="158" t="s">
        <v>56</v>
      </c>
      <c r="B13" s="5" t="s">
        <v>107</v>
      </c>
      <c r="C13" s="52">
        <v>45759000</v>
      </c>
      <c r="D13" s="52"/>
      <c r="E13" s="223"/>
      <c r="F13" s="52">
        <f t="shared" si="0"/>
        <v>0</v>
      </c>
      <c r="G13" s="189">
        <f t="shared" si="1"/>
        <v>45759000</v>
      </c>
    </row>
    <row r="14" spans="1:7" s="30" customFormat="1" ht="12" customHeight="1">
      <c r="A14" s="158" t="s">
        <v>46</v>
      </c>
      <c r="B14" s="5" t="s">
        <v>178</v>
      </c>
      <c r="C14" s="52">
        <v>27392310</v>
      </c>
      <c r="D14" s="52"/>
      <c r="E14" s="223"/>
      <c r="F14" s="52">
        <f t="shared" si="0"/>
        <v>0</v>
      </c>
      <c r="G14" s="189">
        <f t="shared" si="1"/>
        <v>27392310</v>
      </c>
    </row>
    <row r="15" spans="1:7" s="30" customFormat="1" ht="12" customHeight="1">
      <c r="A15" s="158" t="s">
        <v>47</v>
      </c>
      <c r="B15" s="4" t="s">
        <v>179</v>
      </c>
      <c r="C15" s="52">
        <v>21031000</v>
      </c>
      <c r="D15" s="52"/>
      <c r="E15" s="223"/>
      <c r="F15" s="52">
        <f t="shared" si="0"/>
        <v>0</v>
      </c>
      <c r="G15" s="189">
        <f t="shared" si="1"/>
        <v>21031000</v>
      </c>
    </row>
    <row r="16" spans="1:7" s="30" customFormat="1" ht="12" customHeight="1">
      <c r="A16" s="158" t="s">
        <v>52</v>
      </c>
      <c r="B16" s="5" t="s">
        <v>108</v>
      </c>
      <c r="C16" s="96"/>
      <c r="D16" s="96"/>
      <c r="E16" s="224"/>
      <c r="F16" s="96">
        <f t="shared" si="0"/>
        <v>0</v>
      </c>
      <c r="G16" s="198">
        <f t="shared" si="1"/>
        <v>0</v>
      </c>
    </row>
    <row r="17" spans="1:7" s="30" customFormat="1" ht="12" customHeight="1">
      <c r="A17" s="158" t="s">
        <v>53</v>
      </c>
      <c r="B17" s="5" t="s">
        <v>109</v>
      </c>
      <c r="C17" s="52"/>
      <c r="D17" s="52"/>
      <c r="E17" s="223"/>
      <c r="F17" s="52">
        <f t="shared" si="0"/>
        <v>0</v>
      </c>
      <c r="G17" s="189">
        <f t="shared" si="1"/>
        <v>0</v>
      </c>
    </row>
    <row r="18" spans="1:7" s="30" customFormat="1" ht="12" customHeight="1" thickBot="1">
      <c r="A18" s="158" t="s">
        <v>54</v>
      </c>
      <c r="B18" s="4" t="s">
        <v>110</v>
      </c>
      <c r="C18" s="54"/>
      <c r="D18" s="54"/>
      <c r="E18" s="225"/>
      <c r="F18" s="54">
        <f t="shared" si="0"/>
        <v>0</v>
      </c>
      <c r="G18" s="190">
        <f t="shared" si="1"/>
        <v>0</v>
      </c>
    </row>
    <row r="19" spans="1:7" s="30" customFormat="1" ht="12" customHeight="1" thickBot="1">
      <c r="A19" s="38" t="s">
        <v>2</v>
      </c>
      <c r="B19" s="156" t="s">
        <v>180</v>
      </c>
      <c r="C19" s="55">
        <f>SUM(C20:C22)</f>
        <v>0</v>
      </c>
      <c r="D19" s="55">
        <f>SUM(D20:D22)</f>
        <v>0</v>
      </c>
      <c r="E19" s="221">
        <f>SUM(E20:E22)</f>
        <v>0</v>
      </c>
      <c r="F19" s="55">
        <f>SUM(F20:F22)</f>
        <v>0</v>
      </c>
      <c r="G19" s="122">
        <f>SUM(G20:G22)</f>
        <v>0</v>
      </c>
    </row>
    <row r="20" spans="1:7" s="30" customFormat="1" ht="12" customHeight="1">
      <c r="A20" s="158" t="s">
        <v>48</v>
      </c>
      <c r="B20" s="6" t="s">
        <v>99</v>
      </c>
      <c r="C20" s="52"/>
      <c r="D20" s="52"/>
      <c r="E20" s="223"/>
      <c r="F20" s="52">
        <f>D20+E20</f>
        <v>0</v>
      </c>
      <c r="G20" s="189">
        <f>C20+F20</f>
        <v>0</v>
      </c>
    </row>
    <row r="21" spans="1:7" s="31" customFormat="1" ht="12" customHeight="1">
      <c r="A21" s="158" t="s">
        <v>49</v>
      </c>
      <c r="B21" s="5" t="s">
        <v>181</v>
      </c>
      <c r="C21" s="52"/>
      <c r="D21" s="52"/>
      <c r="E21" s="223"/>
      <c r="F21" s="52">
        <f>D21+E21</f>
        <v>0</v>
      </c>
      <c r="G21" s="189">
        <f>C21+F21</f>
        <v>0</v>
      </c>
    </row>
    <row r="22" spans="1:7" s="31" customFormat="1" ht="12" customHeight="1">
      <c r="A22" s="158" t="s">
        <v>50</v>
      </c>
      <c r="B22" s="5" t="s">
        <v>182</v>
      </c>
      <c r="C22" s="52"/>
      <c r="D22" s="52"/>
      <c r="E22" s="223"/>
      <c r="F22" s="52">
        <f>D22+E22</f>
        <v>0</v>
      </c>
      <c r="G22" s="189">
        <f>C22+F22</f>
        <v>0</v>
      </c>
    </row>
    <row r="23" spans="1:7" s="31" customFormat="1" ht="12" customHeight="1" thickBot="1">
      <c r="A23" s="158" t="s">
        <v>51</v>
      </c>
      <c r="B23" s="5" t="s">
        <v>204</v>
      </c>
      <c r="C23" s="52"/>
      <c r="D23" s="52"/>
      <c r="E23" s="223"/>
      <c r="F23" s="52">
        <f>D23+E23</f>
        <v>0</v>
      </c>
      <c r="G23" s="189">
        <f>C23+F23</f>
        <v>0</v>
      </c>
    </row>
    <row r="24" spans="1:7" s="30" customFormat="1" ht="12" customHeight="1" thickBot="1">
      <c r="A24" s="159" t="s">
        <v>3</v>
      </c>
      <c r="B24" s="34" t="s">
        <v>65</v>
      </c>
      <c r="C24" s="166"/>
      <c r="D24" s="166"/>
      <c r="E24" s="226"/>
      <c r="F24" s="166">
        <f>D24+E24</f>
        <v>0</v>
      </c>
      <c r="G24" s="122">
        <f>C24+F24</f>
        <v>0</v>
      </c>
    </row>
    <row r="25" spans="1:7" s="30" customFormat="1" ht="12" customHeight="1" thickBot="1">
      <c r="A25" s="159" t="s">
        <v>4</v>
      </c>
      <c r="B25" s="34" t="s">
        <v>183</v>
      </c>
      <c r="C25" s="55">
        <f>+C26+C27</f>
        <v>0</v>
      </c>
      <c r="D25" s="55">
        <f>+D26+D27</f>
        <v>0</v>
      </c>
      <c r="E25" s="221">
        <f>+E26+E27</f>
        <v>0</v>
      </c>
      <c r="F25" s="55">
        <f>+F26+F27</f>
        <v>0</v>
      </c>
      <c r="G25" s="122">
        <f>+G26+G27</f>
        <v>0</v>
      </c>
    </row>
    <row r="26" spans="1:7" s="30" customFormat="1" ht="12" customHeight="1">
      <c r="A26" s="160" t="s">
        <v>100</v>
      </c>
      <c r="B26" s="161" t="s">
        <v>181</v>
      </c>
      <c r="C26" s="94"/>
      <c r="D26" s="94"/>
      <c r="E26" s="227"/>
      <c r="F26" s="94">
        <f>D26+E26</f>
        <v>0</v>
      </c>
      <c r="G26" s="199">
        <f>C26+F26</f>
        <v>0</v>
      </c>
    </row>
    <row r="27" spans="1:7" s="30" customFormat="1" ht="12" customHeight="1">
      <c r="A27" s="160" t="s">
        <v>101</v>
      </c>
      <c r="B27" s="162" t="s">
        <v>184</v>
      </c>
      <c r="C27" s="56"/>
      <c r="D27" s="56"/>
      <c r="E27" s="228"/>
      <c r="F27" s="56">
        <f>D27+E27</f>
        <v>0</v>
      </c>
      <c r="G27" s="191">
        <f>C27+F27</f>
        <v>0</v>
      </c>
    </row>
    <row r="28" spans="1:7" s="30" customFormat="1" ht="12" customHeight="1" thickBot="1">
      <c r="A28" s="158" t="s">
        <v>102</v>
      </c>
      <c r="B28" s="163" t="s">
        <v>205</v>
      </c>
      <c r="C28" s="167"/>
      <c r="D28" s="167"/>
      <c r="E28" s="229"/>
      <c r="F28" s="167">
        <f>D28+E28</f>
        <v>0</v>
      </c>
      <c r="G28" s="200">
        <f>C28+F28</f>
        <v>0</v>
      </c>
    </row>
    <row r="29" spans="1:7" s="30" customFormat="1" ht="12" customHeight="1" thickBot="1">
      <c r="A29" s="159" t="s">
        <v>5</v>
      </c>
      <c r="B29" s="34" t="s">
        <v>185</v>
      </c>
      <c r="C29" s="55">
        <f>+C30+C31+C32</f>
        <v>0</v>
      </c>
      <c r="D29" s="55">
        <f>+D30+D31+D32</f>
        <v>0</v>
      </c>
      <c r="E29" s="221">
        <f>+E30+E31+E32</f>
        <v>0</v>
      </c>
      <c r="F29" s="55">
        <f>+F30+F31+F32</f>
        <v>0</v>
      </c>
      <c r="G29" s="122">
        <f>+G30+G31+G32</f>
        <v>0</v>
      </c>
    </row>
    <row r="30" spans="1:7" s="30" customFormat="1" ht="12" customHeight="1">
      <c r="A30" s="160" t="s">
        <v>39</v>
      </c>
      <c r="B30" s="161" t="s">
        <v>111</v>
      </c>
      <c r="C30" s="94"/>
      <c r="D30" s="94"/>
      <c r="E30" s="227"/>
      <c r="F30" s="94">
        <f>D30+E30</f>
        <v>0</v>
      </c>
      <c r="G30" s="199">
        <f>C30+F30</f>
        <v>0</v>
      </c>
    </row>
    <row r="31" spans="1:7" s="30" customFormat="1" ht="12" customHeight="1">
      <c r="A31" s="160" t="s">
        <v>40</v>
      </c>
      <c r="B31" s="162" t="s">
        <v>112</v>
      </c>
      <c r="C31" s="56"/>
      <c r="D31" s="56"/>
      <c r="E31" s="228"/>
      <c r="F31" s="56">
        <f>D31+E31</f>
        <v>0</v>
      </c>
      <c r="G31" s="191">
        <f>C31+F31</f>
        <v>0</v>
      </c>
    </row>
    <row r="32" spans="1:7" s="30" customFormat="1" ht="12" customHeight="1" thickBot="1">
      <c r="A32" s="158" t="s">
        <v>41</v>
      </c>
      <c r="B32" s="164" t="s">
        <v>113</v>
      </c>
      <c r="C32" s="167"/>
      <c r="D32" s="167"/>
      <c r="E32" s="229"/>
      <c r="F32" s="167">
        <f>D32+E32</f>
        <v>0</v>
      </c>
      <c r="G32" s="200">
        <f>C32+F32</f>
        <v>0</v>
      </c>
    </row>
    <row r="33" spans="1:7" s="30" customFormat="1" ht="12" customHeight="1" thickBot="1">
      <c r="A33" s="159" t="s">
        <v>6</v>
      </c>
      <c r="B33" s="34" t="s">
        <v>119</v>
      </c>
      <c r="C33" s="166"/>
      <c r="D33" s="166"/>
      <c r="E33" s="226"/>
      <c r="F33" s="166">
        <f>D33+E33</f>
        <v>0</v>
      </c>
      <c r="G33" s="122">
        <f>C33+F33</f>
        <v>0</v>
      </c>
    </row>
    <row r="34" spans="1:7" s="30" customFormat="1" ht="12" customHeight="1" thickBot="1">
      <c r="A34" s="159" t="s">
        <v>7</v>
      </c>
      <c r="B34" s="34" t="s">
        <v>153</v>
      </c>
      <c r="C34" s="166"/>
      <c r="D34" s="166"/>
      <c r="E34" s="226"/>
      <c r="F34" s="166">
        <f>D34+E34</f>
        <v>0</v>
      </c>
      <c r="G34" s="122">
        <f>C34+F34</f>
        <v>0</v>
      </c>
    </row>
    <row r="35" spans="1:7" s="30" customFormat="1" ht="12" customHeight="1" thickBot="1">
      <c r="A35" s="128" t="s">
        <v>8</v>
      </c>
      <c r="B35" s="47" t="s">
        <v>235</v>
      </c>
      <c r="C35" s="166">
        <f>C36+C37+C38+C39+C40</f>
        <v>447049977</v>
      </c>
      <c r="D35" s="166">
        <f>D36+D37+D38+D39+D40</f>
        <v>991564</v>
      </c>
      <c r="E35" s="226">
        <f>E36+E37+E38+E39+E40</f>
        <v>6614450</v>
      </c>
      <c r="F35" s="166">
        <f aca="true" t="shared" si="2" ref="F35:F40">D35+E35</f>
        <v>7606014</v>
      </c>
      <c r="G35" s="122">
        <f aca="true" t="shared" si="3" ref="G35:G40">C35+F35</f>
        <v>454655991</v>
      </c>
    </row>
    <row r="36" spans="1:7" s="30" customFormat="1" ht="12" customHeight="1" thickBot="1">
      <c r="A36" s="127" t="s">
        <v>230</v>
      </c>
      <c r="B36" s="103" t="s">
        <v>157</v>
      </c>
      <c r="C36" s="166"/>
      <c r="D36" s="166"/>
      <c r="E36" s="226"/>
      <c r="F36" s="166">
        <f t="shared" si="2"/>
        <v>0</v>
      </c>
      <c r="G36" s="122">
        <f t="shared" si="3"/>
        <v>0</v>
      </c>
    </row>
    <row r="37" spans="1:7" s="30" customFormat="1" ht="12" customHeight="1" thickBot="1">
      <c r="A37" s="127" t="s">
        <v>231</v>
      </c>
      <c r="B37" s="104" t="s">
        <v>159</v>
      </c>
      <c r="C37" s="166"/>
      <c r="D37" s="166"/>
      <c r="E37" s="226"/>
      <c r="F37" s="166">
        <f t="shared" si="2"/>
        <v>0</v>
      </c>
      <c r="G37" s="122">
        <f t="shared" si="3"/>
        <v>0</v>
      </c>
    </row>
    <row r="38" spans="1:7" s="30" customFormat="1" ht="12" customHeight="1" thickBot="1">
      <c r="A38" s="127" t="s">
        <v>232</v>
      </c>
      <c r="B38" s="104" t="s">
        <v>161</v>
      </c>
      <c r="C38" s="166">
        <v>4936947</v>
      </c>
      <c r="D38" s="166">
        <v>-2111687</v>
      </c>
      <c r="E38" s="226"/>
      <c r="F38" s="166">
        <f t="shared" si="2"/>
        <v>-2111687</v>
      </c>
      <c r="G38" s="122">
        <f t="shared" si="3"/>
        <v>2825260</v>
      </c>
    </row>
    <row r="39" spans="1:7" s="30" customFormat="1" ht="12" customHeight="1" thickBot="1">
      <c r="A39" s="127" t="s">
        <v>233</v>
      </c>
      <c r="B39" s="104" t="s">
        <v>163</v>
      </c>
      <c r="C39" s="166"/>
      <c r="D39" s="166">
        <v>2111687</v>
      </c>
      <c r="E39" s="226"/>
      <c r="F39" s="166">
        <f t="shared" si="2"/>
        <v>2111687</v>
      </c>
      <c r="G39" s="122">
        <f t="shared" si="3"/>
        <v>2111687</v>
      </c>
    </row>
    <row r="40" spans="1:7" s="30" customFormat="1" ht="12" customHeight="1" thickBot="1">
      <c r="A40" s="127" t="s">
        <v>234</v>
      </c>
      <c r="B40" s="105" t="s">
        <v>238</v>
      </c>
      <c r="C40" s="166">
        <v>442113030</v>
      </c>
      <c r="D40" s="166">
        <v>991564</v>
      </c>
      <c r="E40" s="226">
        <v>6614450</v>
      </c>
      <c r="F40" s="166">
        <f t="shared" si="2"/>
        <v>7606014</v>
      </c>
      <c r="G40" s="122">
        <f t="shared" si="3"/>
        <v>449719044</v>
      </c>
    </row>
    <row r="41" spans="1:7" s="30" customFormat="1" ht="12" customHeight="1" thickBot="1">
      <c r="A41" s="154" t="s">
        <v>9</v>
      </c>
      <c r="B41" s="173" t="s">
        <v>206</v>
      </c>
      <c r="C41" s="168">
        <f>+C8+C19+C24+C25+C29+C33+C34+C35</f>
        <v>597126287</v>
      </c>
      <c r="D41" s="168">
        <f>+D8+D19+D24+D25+D29+D33+D34+D35</f>
        <v>991564</v>
      </c>
      <c r="E41" s="230">
        <f>+E8+E19+E24+E25+E29+E33+E34+E35</f>
        <v>6614450</v>
      </c>
      <c r="F41" s="168">
        <f>+F8+F19+F24+F25+F29+F33+F34+F35</f>
        <v>7606014</v>
      </c>
      <c r="G41" s="165">
        <f>+G8+G19+G24+G25+G29+G33+G34+G35</f>
        <v>604732301</v>
      </c>
    </row>
    <row r="42" spans="1:7" s="31" customFormat="1" ht="15" customHeight="1">
      <c r="A42" s="43"/>
      <c r="B42" s="44"/>
      <c r="C42" s="80"/>
      <c r="D42" s="80"/>
      <c r="E42" s="80"/>
      <c r="F42" s="80"/>
      <c r="G42" s="80"/>
    </row>
    <row r="43" spans="1:7" ht="13.5" thickBot="1">
      <c r="A43" s="45"/>
      <c r="B43" s="46"/>
      <c r="C43" s="81"/>
      <c r="D43" s="81"/>
      <c r="E43" s="81"/>
      <c r="F43" s="81"/>
      <c r="G43" s="81"/>
    </row>
    <row r="44" spans="1:7" s="26" customFormat="1" ht="16.5" customHeight="1" thickBot="1">
      <c r="A44" s="390" t="s">
        <v>34</v>
      </c>
      <c r="B44" s="391"/>
      <c r="C44" s="391"/>
      <c r="D44" s="391"/>
      <c r="E44" s="391"/>
      <c r="F44" s="391"/>
      <c r="G44" s="392"/>
    </row>
    <row r="45" spans="1:7" s="32" customFormat="1" ht="12" customHeight="1" thickBot="1">
      <c r="A45" s="159" t="s">
        <v>1</v>
      </c>
      <c r="B45" s="34" t="s">
        <v>207</v>
      </c>
      <c r="C45" s="55">
        <f>SUM(C46:C52)</f>
        <v>597126287</v>
      </c>
      <c r="D45" s="55">
        <f>SUM(D46:D52)</f>
        <v>-275896</v>
      </c>
      <c r="E45" s="221">
        <f>SUM(E46:E52)</f>
        <v>6614450</v>
      </c>
      <c r="F45" s="55">
        <f>SUM(F46:F52)</f>
        <v>6338554</v>
      </c>
      <c r="G45" s="122">
        <f>SUM(G46:G52)</f>
        <v>603464841</v>
      </c>
    </row>
    <row r="46" spans="1:7" ht="12" customHeight="1">
      <c r="A46" s="158" t="s">
        <v>42</v>
      </c>
      <c r="B46" s="6" t="s">
        <v>29</v>
      </c>
      <c r="C46" s="94">
        <v>292580000</v>
      </c>
      <c r="D46" s="94">
        <v>877490</v>
      </c>
      <c r="E46" s="227">
        <v>2450711</v>
      </c>
      <c r="F46" s="94">
        <f aca="true" t="shared" si="4" ref="F46:F52">D46+E46</f>
        <v>3328201</v>
      </c>
      <c r="G46" s="199">
        <f aca="true" t="shared" si="5" ref="G46:G52">C46+F46</f>
        <v>295908201</v>
      </c>
    </row>
    <row r="47" spans="1:7" ht="12" customHeight="1">
      <c r="A47" s="158" t="s">
        <v>43</v>
      </c>
      <c r="B47" s="5" t="s">
        <v>67</v>
      </c>
      <c r="C47" s="27">
        <v>37903000</v>
      </c>
      <c r="D47" s="27">
        <v>114074</v>
      </c>
      <c r="E47" s="231">
        <v>318592</v>
      </c>
      <c r="F47" s="27">
        <f t="shared" si="4"/>
        <v>432666</v>
      </c>
      <c r="G47" s="192">
        <f t="shared" si="5"/>
        <v>38335666</v>
      </c>
    </row>
    <row r="48" spans="1:7" ht="12" customHeight="1">
      <c r="A48" s="158" t="s">
        <v>44</v>
      </c>
      <c r="B48" s="5" t="s">
        <v>55</v>
      </c>
      <c r="C48" s="27">
        <v>261706340</v>
      </c>
      <c r="D48" s="27">
        <v>-1457512</v>
      </c>
      <c r="E48" s="231">
        <v>8782094</v>
      </c>
      <c r="F48" s="27">
        <f t="shared" si="4"/>
        <v>7324582</v>
      </c>
      <c r="G48" s="192">
        <f t="shared" si="5"/>
        <v>269030922</v>
      </c>
    </row>
    <row r="49" spans="1:7" ht="12" customHeight="1">
      <c r="A49" s="158" t="s">
        <v>45</v>
      </c>
      <c r="B49" s="5" t="s">
        <v>68</v>
      </c>
      <c r="C49" s="27"/>
      <c r="D49" s="27"/>
      <c r="E49" s="231"/>
      <c r="F49" s="27">
        <f t="shared" si="4"/>
        <v>0</v>
      </c>
      <c r="G49" s="192">
        <f t="shared" si="5"/>
        <v>0</v>
      </c>
    </row>
    <row r="50" spans="1:7" ht="12" customHeight="1">
      <c r="A50" s="158" t="s">
        <v>56</v>
      </c>
      <c r="B50" s="5" t="s">
        <v>69</v>
      </c>
      <c r="C50" s="27">
        <v>4936947</v>
      </c>
      <c r="D50" s="27"/>
      <c r="E50" s="231">
        <v>-4936947</v>
      </c>
      <c r="F50" s="27">
        <f t="shared" si="4"/>
        <v>-4936947</v>
      </c>
      <c r="G50" s="192">
        <f t="shared" si="5"/>
        <v>0</v>
      </c>
    </row>
    <row r="51" spans="1:7" ht="12" customHeight="1">
      <c r="A51" s="158"/>
      <c r="B51" s="5" t="s">
        <v>243</v>
      </c>
      <c r="C51" s="27"/>
      <c r="D51" s="27">
        <v>190052</v>
      </c>
      <c r="E51" s="231"/>
      <c r="F51" s="27">
        <f t="shared" si="4"/>
        <v>190052</v>
      </c>
      <c r="G51" s="192">
        <f t="shared" si="5"/>
        <v>190052</v>
      </c>
    </row>
    <row r="52" spans="1:7" ht="12" customHeight="1" thickBot="1">
      <c r="A52" s="158" t="s">
        <v>46</v>
      </c>
      <c r="B52" s="5" t="s">
        <v>30</v>
      </c>
      <c r="C52" s="27"/>
      <c r="D52" s="27"/>
      <c r="E52" s="231"/>
      <c r="F52" s="27">
        <f t="shared" si="4"/>
        <v>0</v>
      </c>
      <c r="G52" s="192">
        <f t="shared" si="5"/>
        <v>0</v>
      </c>
    </row>
    <row r="53" spans="1:7" ht="12" customHeight="1" thickBot="1">
      <c r="A53" s="159" t="s">
        <v>2</v>
      </c>
      <c r="B53" s="34" t="s">
        <v>186</v>
      </c>
      <c r="C53" s="55">
        <f>SUM(C54:C56)</f>
        <v>0</v>
      </c>
      <c r="D53" s="55">
        <f>SUM(D54:D56)</f>
        <v>1267460</v>
      </c>
      <c r="E53" s="221">
        <f>SUM(E54:E56)</f>
        <v>0</v>
      </c>
      <c r="F53" s="55">
        <f>SUM(F54:F56)</f>
        <v>1267460</v>
      </c>
      <c r="G53" s="122">
        <f>SUM(G54:G56)</f>
        <v>1267460</v>
      </c>
    </row>
    <row r="54" spans="1:7" ht="12" customHeight="1">
      <c r="A54" s="158" t="s">
        <v>48</v>
      </c>
      <c r="B54" s="6" t="s">
        <v>80</v>
      </c>
      <c r="C54" s="94"/>
      <c r="D54" s="94">
        <v>1267460</v>
      </c>
      <c r="E54" s="227"/>
      <c r="F54" s="94">
        <f>D54+E54</f>
        <v>1267460</v>
      </c>
      <c r="G54" s="199">
        <f>C54+F54</f>
        <v>1267460</v>
      </c>
    </row>
    <row r="55" spans="1:7" ht="12" customHeight="1">
      <c r="A55" s="158" t="s">
        <v>49</v>
      </c>
      <c r="B55" s="5" t="s">
        <v>70</v>
      </c>
      <c r="C55" s="27"/>
      <c r="D55" s="27"/>
      <c r="E55" s="231"/>
      <c r="F55" s="27">
        <f>D55+E55</f>
        <v>0</v>
      </c>
      <c r="G55" s="192">
        <f>C55+F55</f>
        <v>0</v>
      </c>
    </row>
    <row r="56" spans="1:7" ht="12" customHeight="1">
      <c r="A56" s="158" t="s">
        <v>50</v>
      </c>
      <c r="B56" s="5" t="s">
        <v>187</v>
      </c>
      <c r="C56" s="27"/>
      <c r="D56" s="27"/>
      <c r="E56" s="231"/>
      <c r="F56" s="27">
        <f>D56+E56</f>
        <v>0</v>
      </c>
      <c r="G56" s="192">
        <f>C56+F56</f>
        <v>0</v>
      </c>
    </row>
    <row r="57" spans="1:7" ht="12" customHeight="1" thickBot="1">
      <c r="A57" s="158" t="s">
        <v>51</v>
      </c>
      <c r="B57" s="5" t="s">
        <v>208</v>
      </c>
      <c r="C57" s="27"/>
      <c r="D57" s="27"/>
      <c r="E57" s="231"/>
      <c r="F57" s="27">
        <f>D57+E57</f>
        <v>0</v>
      </c>
      <c r="G57" s="192">
        <f>C57+F57</f>
        <v>0</v>
      </c>
    </row>
    <row r="58" spans="1:7" ht="12" customHeight="1" thickBot="1">
      <c r="A58" s="159" t="s">
        <v>3</v>
      </c>
      <c r="B58" s="169" t="s">
        <v>188</v>
      </c>
      <c r="C58" s="168">
        <f>+C45+C53</f>
        <v>597126287</v>
      </c>
      <c r="D58" s="168">
        <f>+D45+D53</f>
        <v>991564</v>
      </c>
      <c r="E58" s="232">
        <f>+E45+E53</f>
        <v>6614450</v>
      </c>
      <c r="F58" s="168">
        <f>+F45+F53</f>
        <v>7606014</v>
      </c>
      <c r="G58" s="165">
        <f>+G45+G53</f>
        <v>604732301</v>
      </c>
    </row>
    <row r="59" spans="3:7" ht="12.75">
      <c r="C59" s="266">
        <f>C41-C58</f>
        <v>0</v>
      </c>
      <c r="D59" s="267"/>
      <c r="E59" s="267"/>
      <c r="F59" s="267"/>
      <c r="G59" s="266">
        <f>G41-G58</f>
        <v>0</v>
      </c>
    </row>
  </sheetData>
  <sheetProtection formatCells="0"/>
  <mergeCells count="5">
    <mergeCell ref="B2:D2"/>
    <mergeCell ref="B3:D3"/>
    <mergeCell ref="A7:G7"/>
    <mergeCell ref="A44:G44"/>
    <mergeCell ref="A1:G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12.375" style="309" customWidth="1"/>
    <col min="2" max="2" width="37.625" style="295" customWidth="1"/>
    <col min="3" max="3" width="15.375" style="294" customWidth="1"/>
    <col min="4" max="5" width="16.125" style="304" customWidth="1"/>
    <col min="6" max="6" width="16.625" style="304" customWidth="1"/>
  </cols>
  <sheetData>
    <row r="1" ht="13.5" thickBot="1">
      <c r="F1" s="304" t="s">
        <v>248</v>
      </c>
    </row>
    <row r="2" spans="1:6" s="291" customFormat="1" ht="38.25">
      <c r="A2" s="325" t="s">
        <v>305</v>
      </c>
      <c r="B2" s="292" t="s">
        <v>249</v>
      </c>
      <c r="C2" s="293" t="s">
        <v>250</v>
      </c>
      <c r="D2" s="305" t="s">
        <v>290</v>
      </c>
      <c r="E2" s="330" t="s">
        <v>340</v>
      </c>
      <c r="F2" s="306" t="s">
        <v>291</v>
      </c>
    </row>
    <row r="3" spans="1:6" s="291" customFormat="1" ht="25.5">
      <c r="A3" s="326" t="s">
        <v>292</v>
      </c>
      <c r="B3" s="301" t="s">
        <v>251</v>
      </c>
      <c r="C3" s="303">
        <f>C10</f>
        <v>448934716</v>
      </c>
      <c r="D3" s="303">
        <f>D10</f>
        <v>-275896</v>
      </c>
      <c r="E3" s="303">
        <f>E10</f>
        <v>0</v>
      </c>
      <c r="F3" s="303">
        <f>F10</f>
        <v>444693875</v>
      </c>
    </row>
    <row r="4" spans="1:6" ht="12.75">
      <c r="A4" s="326" t="s">
        <v>293</v>
      </c>
      <c r="B4" s="296" t="s">
        <v>252</v>
      </c>
      <c r="C4" s="298"/>
      <c r="D4" s="297"/>
      <c r="E4" s="331"/>
      <c r="F4" s="308"/>
    </row>
    <row r="5" spans="1:6" ht="12.75">
      <c r="A5" s="326"/>
      <c r="B5" s="296"/>
      <c r="C5" s="298"/>
      <c r="D5" s="297"/>
      <c r="E5" s="331"/>
      <c r="F5" s="308"/>
    </row>
    <row r="6" spans="1:6" ht="12.75">
      <c r="A6" s="326" t="s">
        <v>294</v>
      </c>
      <c r="B6" s="296" t="s">
        <v>253</v>
      </c>
      <c r="C6" s="298"/>
      <c r="D6" s="297"/>
      <c r="E6" s="331"/>
      <c r="F6" s="308"/>
    </row>
    <row r="7" spans="1:6" ht="12.75">
      <c r="A7" s="326"/>
      <c r="B7" s="296"/>
      <c r="C7" s="298"/>
      <c r="D7" s="297"/>
      <c r="E7" s="331"/>
      <c r="F7" s="308"/>
    </row>
    <row r="8" spans="1:6" ht="25.5">
      <c r="A8" s="326" t="s">
        <v>295</v>
      </c>
      <c r="B8" s="296" t="s">
        <v>254</v>
      </c>
      <c r="C8" s="298"/>
      <c r="D8" s="297"/>
      <c r="E8" s="331"/>
      <c r="F8" s="308"/>
    </row>
    <row r="9" spans="1:6" ht="12.75">
      <c r="A9" s="326"/>
      <c r="B9" s="296"/>
      <c r="C9" s="298"/>
      <c r="D9" s="297"/>
      <c r="E9" s="331"/>
      <c r="F9" s="308"/>
    </row>
    <row r="10" spans="1:6" ht="12.75">
      <c r="A10" s="326" t="s">
        <v>294</v>
      </c>
      <c r="B10" s="296" t="s">
        <v>255</v>
      </c>
      <c r="C10" s="297">
        <f>C14</f>
        <v>448934716</v>
      </c>
      <c r="D10" s="297">
        <f>D14</f>
        <v>-275896</v>
      </c>
      <c r="E10" s="297"/>
      <c r="F10" s="297">
        <f>F14</f>
        <v>444693875</v>
      </c>
    </row>
    <row r="11" spans="1:6" ht="12.75">
      <c r="A11" s="326"/>
      <c r="B11" s="296"/>
      <c r="C11" s="298"/>
      <c r="D11" s="297"/>
      <c r="E11" s="331"/>
      <c r="F11" s="308"/>
    </row>
    <row r="12" spans="1:6" ht="25.5">
      <c r="A12" s="326" t="s">
        <v>256</v>
      </c>
      <c r="B12" s="296" t="s">
        <v>257</v>
      </c>
      <c r="C12" s="298"/>
      <c r="D12" s="297"/>
      <c r="E12" s="331"/>
      <c r="F12" s="308"/>
    </row>
    <row r="13" spans="1:6" ht="12.75">
      <c r="A13" s="326"/>
      <c r="B13" s="296"/>
      <c r="C13" s="298"/>
      <c r="D13" s="297"/>
      <c r="E13" s="331"/>
      <c r="F13" s="308"/>
    </row>
    <row r="14" spans="1:6" s="291" customFormat="1" ht="25.5">
      <c r="A14" s="326" t="s">
        <v>258</v>
      </c>
      <c r="B14" s="301" t="s">
        <v>259</v>
      </c>
      <c r="C14" s="303">
        <f>SUM(C15:C34)</f>
        <v>448934716</v>
      </c>
      <c r="D14" s="303">
        <f>SUM(D15:D34)</f>
        <v>-275896</v>
      </c>
      <c r="E14" s="303">
        <f>SUM(E15:E34)</f>
        <v>-3964945</v>
      </c>
      <c r="F14" s="303">
        <f>SUM(F15:F34)</f>
        <v>444693875</v>
      </c>
    </row>
    <row r="15" spans="1:6" ht="25.5">
      <c r="A15" s="326"/>
      <c r="B15" s="322" t="s">
        <v>260</v>
      </c>
      <c r="C15" s="323">
        <v>187831310</v>
      </c>
      <c r="D15" s="323">
        <v>36477869</v>
      </c>
      <c r="E15" s="332">
        <v>2215980</v>
      </c>
      <c r="F15" s="324">
        <f>C15+D15+E15</f>
        <v>226525159</v>
      </c>
    </row>
    <row r="16" spans="1:6" ht="25.5">
      <c r="A16" s="326"/>
      <c r="B16" s="322" t="s">
        <v>261</v>
      </c>
      <c r="C16" s="323">
        <v>45730000</v>
      </c>
      <c r="D16" s="323"/>
      <c r="E16" s="332">
        <v>-7191000</v>
      </c>
      <c r="F16" s="324">
        <f aca="true" t="shared" si="0" ref="F16:F21">C16+D16+E16</f>
        <v>38539000</v>
      </c>
    </row>
    <row r="17" spans="1:6" ht="25.5">
      <c r="A17" s="326"/>
      <c r="B17" s="322" t="s">
        <v>262</v>
      </c>
      <c r="C17" s="323">
        <v>4536593</v>
      </c>
      <c r="D17" s="323"/>
      <c r="E17" s="332">
        <v>140307</v>
      </c>
      <c r="F17" s="324">
        <f t="shared" si="0"/>
        <v>4676900</v>
      </c>
    </row>
    <row r="18" spans="1:6" ht="38.25">
      <c r="A18" s="326"/>
      <c r="B18" s="322" t="s">
        <v>263</v>
      </c>
      <c r="C18" s="323">
        <v>4058000</v>
      </c>
      <c r="D18" s="323"/>
      <c r="E18" s="332">
        <v>-243480</v>
      </c>
      <c r="F18" s="324">
        <f t="shared" si="0"/>
        <v>3814520</v>
      </c>
    </row>
    <row r="19" spans="1:6" ht="25.5">
      <c r="A19" s="326"/>
      <c r="B19" s="322" t="s">
        <v>264</v>
      </c>
      <c r="C19" s="323">
        <v>30699685</v>
      </c>
      <c r="D19" s="323"/>
      <c r="E19" s="332">
        <v>-1191268</v>
      </c>
      <c r="F19" s="324">
        <f t="shared" si="0"/>
        <v>29508417</v>
      </c>
    </row>
    <row r="20" spans="1:6" ht="25.5">
      <c r="A20" s="326"/>
      <c r="B20" s="322" t="s">
        <v>265</v>
      </c>
      <c r="C20" s="323">
        <v>99921518</v>
      </c>
      <c r="D20" s="323"/>
      <c r="E20" s="332">
        <v>20544914</v>
      </c>
      <c r="F20" s="324">
        <f t="shared" si="0"/>
        <v>120466432</v>
      </c>
    </row>
    <row r="21" spans="1:6" ht="38.25">
      <c r="A21" s="326"/>
      <c r="B21" s="322" t="s">
        <v>266</v>
      </c>
      <c r="C21" s="323">
        <v>246240</v>
      </c>
      <c r="D21" s="323"/>
      <c r="E21" s="332">
        <v>123804</v>
      </c>
      <c r="F21" s="324">
        <f t="shared" si="0"/>
        <v>370044</v>
      </c>
    </row>
    <row r="22" spans="1:6" ht="12.75">
      <c r="A22" s="326"/>
      <c r="B22" s="313" t="s">
        <v>267</v>
      </c>
      <c r="C22" s="314">
        <v>51235121</v>
      </c>
      <c r="D22" s="314">
        <v>-31080377</v>
      </c>
      <c r="E22" s="333">
        <v>-16464409</v>
      </c>
      <c r="F22" s="315">
        <f aca="true" t="shared" si="1" ref="F22:F33">C22+D22+E22</f>
        <v>3690335</v>
      </c>
    </row>
    <row r="23" spans="1:6" ht="25.5">
      <c r="A23" s="326"/>
      <c r="B23" s="313" t="s">
        <v>268</v>
      </c>
      <c r="C23" s="314">
        <v>4962350</v>
      </c>
      <c r="D23" s="314"/>
      <c r="E23" s="333"/>
      <c r="F23" s="315">
        <f t="shared" si="1"/>
        <v>4962350</v>
      </c>
    </row>
    <row r="24" spans="1:6" ht="25.5">
      <c r="A24" s="326"/>
      <c r="B24" s="316" t="s">
        <v>269</v>
      </c>
      <c r="C24" s="317">
        <v>567387</v>
      </c>
      <c r="D24" s="317"/>
      <c r="E24" s="334"/>
      <c r="F24" s="318">
        <f t="shared" si="1"/>
        <v>567387</v>
      </c>
    </row>
    <row r="25" spans="1:6" ht="12.75">
      <c r="A25" s="326"/>
      <c r="B25" s="316" t="s">
        <v>270</v>
      </c>
      <c r="C25" s="317">
        <v>2958682</v>
      </c>
      <c r="D25" s="317">
        <v>-1502682</v>
      </c>
      <c r="E25" s="334">
        <v>-1063106</v>
      </c>
      <c r="F25" s="318">
        <f t="shared" si="1"/>
        <v>392894</v>
      </c>
    </row>
    <row r="26" spans="1:6" ht="12.75">
      <c r="A26" s="326"/>
      <c r="B26" s="316" t="s">
        <v>350</v>
      </c>
      <c r="C26" s="317"/>
      <c r="D26" s="317"/>
      <c r="E26" s="334">
        <v>597239</v>
      </c>
      <c r="F26" s="318">
        <f t="shared" si="1"/>
        <v>597239</v>
      </c>
    </row>
    <row r="27" spans="1:6" ht="12.75">
      <c r="A27" s="326"/>
      <c r="B27" s="310" t="s">
        <v>271</v>
      </c>
      <c r="C27" s="311">
        <v>435649</v>
      </c>
      <c r="D27" s="311"/>
      <c r="E27" s="335"/>
      <c r="F27" s="312">
        <f t="shared" si="1"/>
        <v>435649</v>
      </c>
    </row>
    <row r="28" spans="1:6" ht="25.5">
      <c r="A28" s="326"/>
      <c r="B28" s="310" t="s">
        <v>272</v>
      </c>
      <c r="C28" s="311">
        <v>5519205</v>
      </c>
      <c r="D28" s="311">
        <v>-1889351</v>
      </c>
      <c r="E28" s="335">
        <v>354032</v>
      </c>
      <c r="F28" s="312">
        <f t="shared" si="1"/>
        <v>3983886</v>
      </c>
    </row>
    <row r="29" spans="1:6" ht="25.5">
      <c r="A29" s="326"/>
      <c r="B29" s="310" t="s">
        <v>273</v>
      </c>
      <c r="C29" s="311">
        <v>4854231</v>
      </c>
      <c r="D29" s="311">
        <v>-276342</v>
      </c>
      <c r="E29" s="335">
        <v>-1724602</v>
      </c>
      <c r="F29" s="312">
        <f t="shared" si="1"/>
        <v>2853287</v>
      </c>
    </row>
    <row r="30" spans="1:6" ht="12.75">
      <c r="A30" s="326"/>
      <c r="B30" s="310" t="s">
        <v>351</v>
      </c>
      <c r="C30" s="311"/>
      <c r="D30" s="311"/>
      <c r="E30" s="335">
        <v>1414891</v>
      </c>
      <c r="F30" s="312">
        <f t="shared" si="1"/>
        <v>1414891</v>
      </c>
    </row>
    <row r="31" spans="1:6" ht="25.5">
      <c r="A31" s="326"/>
      <c r="B31" s="319" t="s">
        <v>274</v>
      </c>
      <c r="C31" s="320">
        <v>4822445</v>
      </c>
      <c r="D31" s="320">
        <v>-2005013</v>
      </c>
      <c r="E31" s="336">
        <v>-2079585</v>
      </c>
      <c r="F31" s="321">
        <f t="shared" si="1"/>
        <v>737847</v>
      </c>
    </row>
    <row r="32" spans="1:6" ht="25.5">
      <c r="A32" s="326"/>
      <c r="B32" s="319" t="s">
        <v>275</v>
      </c>
      <c r="C32" s="320">
        <v>556300</v>
      </c>
      <c r="D32" s="320"/>
      <c r="E32" s="336"/>
      <c r="F32" s="321">
        <f t="shared" si="1"/>
        <v>556300</v>
      </c>
    </row>
    <row r="33" spans="1:6" ht="12.75">
      <c r="A33" s="326"/>
      <c r="B33" s="319" t="s">
        <v>351</v>
      </c>
      <c r="C33" s="320"/>
      <c r="D33" s="320"/>
      <c r="E33" s="336">
        <v>601338</v>
      </c>
      <c r="F33" s="321">
        <f t="shared" si="1"/>
        <v>601338</v>
      </c>
    </row>
    <row r="34" spans="1:6" ht="25.5">
      <c r="A34" s="326" t="s">
        <v>276</v>
      </c>
      <c r="B34" s="296" t="s">
        <v>296</v>
      </c>
      <c r="C34" s="298"/>
      <c r="D34" s="297"/>
      <c r="E34" s="331"/>
      <c r="F34" s="308"/>
    </row>
    <row r="35" spans="1:6" ht="12.75">
      <c r="A35" s="326"/>
      <c r="B35" s="296"/>
      <c r="C35" s="298"/>
      <c r="D35" s="297"/>
      <c r="E35" s="331"/>
      <c r="F35" s="308"/>
    </row>
    <row r="36" spans="1:6" ht="25.5">
      <c r="A36" s="326" t="s">
        <v>277</v>
      </c>
      <c r="B36" s="296" t="s">
        <v>278</v>
      </c>
      <c r="C36" s="298"/>
      <c r="D36" s="297"/>
      <c r="E36" s="331"/>
      <c r="F36" s="308"/>
    </row>
    <row r="37" spans="1:6" s="291" customFormat="1" ht="25.5">
      <c r="A37" s="326" t="s">
        <v>297</v>
      </c>
      <c r="B37" s="301" t="s">
        <v>279</v>
      </c>
      <c r="C37" s="302">
        <f>C38+C40+C42+C44</f>
        <v>0</v>
      </c>
      <c r="D37" s="303">
        <f>D38+D40+D42+D44</f>
        <v>1267460</v>
      </c>
      <c r="E37" s="303">
        <f>E38+E40+E42+E44</f>
        <v>0</v>
      </c>
      <c r="F37" s="303">
        <f>F38+F40+F42+F44</f>
        <v>1267460</v>
      </c>
    </row>
    <row r="38" spans="1:6" ht="12.75">
      <c r="A38" s="326" t="s">
        <v>298</v>
      </c>
      <c r="B38" s="296" t="s">
        <v>252</v>
      </c>
      <c r="C38" s="298"/>
      <c r="D38" s="297"/>
      <c r="E38" s="331"/>
      <c r="F38" s="308"/>
    </row>
    <row r="39" spans="1:6" ht="12.75">
      <c r="A39" s="326"/>
      <c r="B39" s="296"/>
      <c r="C39" s="298"/>
      <c r="D39" s="297"/>
      <c r="E39" s="331"/>
      <c r="F39" s="308"/>
    </row>
    <row r="40" spans="1:6" ht="12.75">
      <c r="A40" s="326" t="s">
        <v>299</v>
      </c>
      <c r="B40" s="296" t="s">
        <v>280</v>
      </c>
      <c r="C40" s="298"/>
      <c r="D40" s="297"/>
      <c r="E40" s="331"/>
      <c r="F40" s="308"/>
    </row>
    <row r="41" spans="1:6" ht="12.75">
      <c r="A41" s="326"/>
      <c r="B41" s="296"/>
      <c r="C41" s="298"/>
      <c r="D41" s="297"/>
      <c r="E41" s="331"/>
      <c r="F41" s="308"/>
    </row>
    <row r="42" spans="1:6" s="291" customFormat="1" ht="25.5">
      <c r="A42" s="326" t="s">
        <v>300</v>
      </c>
      <c r="B42" s="301" t="s">
        <v>254</v>
      </c>
      <c r="C42" s="302"/>
      <c r="D42" s="303"/>
      <c r="E42" s="337"/>
      <c r="F42" s="307"/>
    </row>
    <row r="43" spans="1:6" ht="12.75">
      <c r="A43" s="326"/>
      <c r="B43" s="296"/>
      <c r="C43" s="298"/>
      <c r="D43" s="297"/>
      <c r="E43" s="331"/>
      <c r="F43" s="308"/>
    </row>
    <row r="44" spans="1:6" s="291" customFormat="1" ht="12.75">
      <c r="A44" s="326" t="s">
        <v>301</v>
      </c>
      <c r="B44" s="301" t="s">
        <v>281</v>
      </c>
      <c r="C44" s="302">
        <f>C45+C46+C47+C48</f>
        <v>0</v>
      </c>
      <c r="D44" s="303">
        <f>D45+D46+D47+D48</f>
        <v>1267460</v>
      </c>
      <c r="E44" s="303">
        <f>E45+E46+E47+E48</f>
        <v>0</v>
      </c>
      <c r="F44" s="303">
        <f>F45+F46+F47+F48</f>
        <v>1267460</v>
      </c>
    </row>
    <row r="45" spans="1:6" ht="12.75">
      <c r="A45" s="326"/>
      <c r="B45" s="296" t="s">
        <v>282</v>
      </c>
      <c r="C45" s="298"/>
      <c r="D45" s="297"/>
      <c r="E45" s="331"/>
      <c r="F45" s="308"/>
    </row>
    <row r="46" spans="1:6" ht="12.75">
      <c r="A46" s="326"/>
      <c r="B46" s="296" t="s">
        <v>283</v>
      </c>
      <c r="C46" s="298"/>
      <c r="D46" s="297"/>
      <c r="E46" s="331"/>
      <c r="F46" s="308"/>
    </row>
    <row r="47" spans="1:6" ht="12.75">
      <c r="A47" s="326"/>
      <c r="B47" s="296" t="s">
        <v>284</v>
      </c>
      <c r="C47" s="298"/>
      <c r="D47" s="297">
        <v>1267460</v>
      </c>
      <c r="E47" s="331"/>
      <c r="F47" s="308">
        <f>C47+D47</f>
        <v>1267460</v>
      </c>
    </row>
    <row r="48" spans="1:6" ht="12.75">
      <c r="A48" s="326"/>
      <c r="B48" s="296" t="s">
        <v>285</v>
      </c>
      <c r="C48" s="298"/>
      <c r="D48" s="297"/>
      <c r="E48" s="331"/>
      <c r="F48" s="308"/>
    </row>
    <row r="49" spans="1:6" s="291" customFormat="1" ht="25.5">
      <c r="A49" s="326" t="s">
        <v>302</v>
      </c>
      <c r="B49" s="301" t="s">
        <v>286</v>
      </c>
      <c r="C49" s="302"/>
      <c r="D49" s="303"/>
      <c r="E49" s="337"/>
      <c r="F49" s="307"/>
    </row>
    <row r="50" spans="1:6" ht="12.75">
      <c r="A50" s="326"/>
      <c r="B50" s="296"/>
      <c r="C50" s="298"/>
      <c r="D50" s="297"/>
      <c r="E50" s="331"/>
      <c r="F50" s="308"/>
    </row>
    <row r="51" spans="1:6" ht="25.5">
      <c r="A51" s="326" t="s">
        <v>303</v>
      </c>
      <c r="B51" s="296" t="s">
        <v>287</v>
      </c>
      <c r="C51" s="298"/>
      <c r="D51" s="297"/>
      <c r="E51" s="331"/>
      <c r="F51" s="308"/>
    </row>
    <row r="52" spans="1:6" ht="12.75">
      <c r="A52" s="326"/>
      <c r="B52" s="296"/>
      <c r="C52" s="298"/>
      <c r="D52" s="297"/>
      <c r="E52" s="331"/>
      <c r="F52" s="308"/>
    </row>
    <row r="53" spans="1:6" ht="25.5">
      <c r="A53" s="326" t="s">
        <v>304</v>
      </c>
      <c r="B53" s="296" t="s">
        <v>288</v>
      </c>
      <c r="C53" s="298"/>
      <c r="D53" s="297"/>
      <c r="E53" s="331"/>
      <c r="F53" s="308"/>
    </row>
    <row r="54" spans="1:6" ht="12.75">
      <c r="A54" s="326"/>
      <c r="B54" s="296"/>
      <c r="C54" s="298"/>
      <c r="D54" s="297"/>
      <c r="E54" s="331"/>
      <c r="F54" s="308"/>
    </row>
    <row r="55" spans="1:6" ht="12.75">
      <c r="A55" s="326"/>
      <c r="B55" s="296"/>
      <c r="C55" s="298"/>
      <c r="D55" s="297"/>
      <c r="E55" s="331"/>
      <c r="F55" s="308"/>
    </row>
    <row r="56" spans="1:6" s="291" customFormat="1" ht="26.25" thickBot="1">
      <c r="A56" s="327" t="s">
        <v>6</v>
      </c>
      <c r="B56" s="299" t="s">
        <v>289</v>
      </c>
      <c r="C56" s="300">
        <f>C3+C37</f>
        <v>448934716</v>
      </c>
      <c r="D56" s="300">
        <f>D3+D37</f>
        <v>991564</v>
      </c>
      <c r="E56" s="300">
        <f>E3+E37</f>
        <v>0</v>
      </c>
      <c r="F56" s="300">
        <f>F3+F37</f>
        <v>445961335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  <headerFooter>
    <oddHeader>&amp;C5.sz.melléklet  ...../2023(....) Társulási határozathoz
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workbookViewId="0" topLeftCell="A1">
      <selection activeCell="R11" sqref="R11"/>
    </sheetView>
  </sheetViews>
  <sheetFormatPr defaultColWidth="9.00390625" defaultRowHeight="12.75"/>
  <cols>
    <col min="1" max="1" width="15.375" style="291" customWidth="1"/>
    <col min="2" max="2" width="35.00390625" style="328" customWidth="1"/>
    <col min="4" max="4" width="13.375" style="0" customWidth="1"/>
    <col min="6" max="6" width="11.625" style="0" customWidth="1"/>
    <col min="8" max="8" width="12.00390625" style="0" customWidth="1"/>
    <col min="10" max="10" width="12.00390625" style="0" customWidth="1"/>
    <col min="12" max="12" width="14.125" style="0" customWidth="1"/>
  </cols>
  <sheetData>
    <row r="1" spans="1:12" s="291" customFormat="1" ht="25.5">
      <c r="A1" s="338" t="s">
        <v>348</v>
      </c>
      <c r="B1" s="339" t="s">
        <v>341</v>
      </c>
      <c r="C1" s="302" t="s">
        <v>307</v>
      </c>
      <c r="D1" s="302"/>
      <c r="E1" s="302" t="s">
        <v>308</v>
      </c>
      <c r="F1" s="302"/>
      <c r="G1" s="302" t="s">
        <v>309</v>
      </c>
      <c r="H1" s="302"/>
      <c r="I1" s="302" t="s">
        <v>310</v>
      </c>
      <c r="J1" s="302"/>
      <c r="K1" s="302" t="s">
        <v>311</v>
      </c>
      <c r="L1" s="302"/>
    </row>
    <row r="2" spans="1:12" ht="12.75">
      <c r="A2" s="302" t="s">
        <v>312</v>
      </c>
      <c r="B2" s="340" t="s">
        <v>313</v>
      </c>
      <c r="C2" s="341">
        <v>206</v>
      </c>
      <c r="D2" s="342">
        <v>26780000</v>
      </c>
      <c r="E2" s="341">
        <v>25</v>
      </c>
      <c r="F2" s="342">
        <v>3250000</v>
      </c>
      <c r="G2" s="341">
        <v>17.3</v>
      </c>
      <c r="H2" s="342">
        <v>2249000</v>
      </c>
      <c r="I2" s="341">
        <v>19</v>
      </c>
      <c r="J2" s="342">
        <v>2470000</v>
      </c>
      <c r="K2" s="341">
        <v>267.3</v>
      </c>
      <c r="L2" s="342">
        <v>34749000</v>
      </c>
    </row>
    <row r="3" spans="1:12" ht="12.75">
      <c r="A3" s="302"/>
      <c r="B3" s="343" t="s">
        <v>314</v>
      </c>
      <c r="C3" s="344">
        <v>204</v>
      </c>
      <c r="D3" s="345">
        <v>1428000</v>
      </c>
      <c r="E3" s="344">
        <v>26</v>
      </c>
      <c r="F3" s="345">
        <v>182000</v>
      </c>
      <c r="G3" s="344">
        <v>17</v>
      </c>
      <c r="H3" s="345">
        <v>119000</v>
      </c>
      <c r="I3" s="344">
        <v>19</v>
      </c>
      <c r="J3" s="345">
        <v>133000</v>
      </c>
      <c r="K3" s="344">
        <v>266</v>
      </c>
      <c r="L3" s="345">
        <v>1862000</v>
      </c>
    </row>
    <row r="4" spans="1:12" ht="12.75">
      <c r="A4" s="302"/>
      <c r="B4" s="343" t="s">
        <v>342</v>
      </c>
      <c r="C4" s="344">
        <v>0.7</v>
      </c>
      <c r="D4" s="345">
        <v>91000</v>
      </c>
      <c r="E4" s="344"/>
      <c r="F4" s="345"/>
      <c r="G4" s="344"/>
      <c r="H4" s="345"/>
      <c r="I4" s="344"/>
      <c r="J4" s="345"/>
      <c r="K4" s="344">
        <v>0.7</v>
      </c>
      <c r="L4" s="345">
        <v>91000</v>
      </c>
    </row>
    <row r="5" spans="1:12" ht="12.75">
      <c r="A5" s="302"/>
      <c r="B5" s="343" t="s">
        <v>343</v>
      </c>
      <c r="C5" s="344">
        <v>1.3</v>
      </c>
      <c r="D5" s="345">
        <v>169000</v>
      </c>
      <c r="E5" s="344">
        <v>-1</v>
      </c>
      <c r="F5" s="345">
        <v>-130000</v>
      </c>
      <c r="G5" s="344">
        <v>0.3</v>
      </c>
      <c r="H5" s="345">
        <v>39000</v>
      </c>
      <c r="I5" s="344"/>
      <c r="J5" s="345"/>
      <c r="K5" s="344">
        <v>0.6</v>
      </c>
      <c r="L5" s="345">
        <v>78000</v>
      </c>
    </row>
    <row r="6" spans="1:12" ht="25.5">
      <c r="A6" s="302" t="s">
        <v>315</v>
      </c>
      <c r="B6" s="340" t="s">
        <v>316</v>
      </c>
      <c r="C6" s="341"/>
      <c r="D6" s="342">
        <v>2007922</v>
      </c>
      <c r="E6" s="341"/>
      <c r="F6" s="342">
        <v>1346105</v>
      </c>
      <c r="G6" s="341"/>
      <c r="H6" s="342">
        <v>435973</v>
      </c>
      <c r="I6" s="341"/>
      <c r="J6" s="342">
        <v>0</v>
      </c>
      <c r="K6" s="341">
        <v>0</v>
      </c>
      <c r="L6" s="342">
        <v>3790000</v>
      </c>
    </row>
    <row r="7" spans="1:12" ht="12.75">
      <c r="A7" s="302"/>
      <c r="B7" s="343" t="s">
        <v>342</v>
      </c>
      <c r="C7" s="344"/>
      <c r="D7" s="345">
        <v>-5473033</v>
      </c>
      <c r="E7" s="344"/>
      <c r="F7" s="345">
        <v>-291073</v>
      </c>
      <c r="G7" s="344"/>
      <c r="H7" s="345">
        <v>-409039</v>
      </c>
      <c r="I7" s="344"/>
      <c r="J7" s="345">
        <v>-1186855</v>
      </c>
      <c r="K7" s="344"/>
      <c r="L7" s="345">
        <v>-7360000</v>
      </c>
    </row>
    <row r="8" spans="1:12" ht="12.75">
      <c r="A8" s="302" t="s">
        <v>317</v>
      </c>
      <c r="B8" s="340" t="s">
        <v>318</v>
      </c>
      <c r="C8" s="341">
        <v>18.4</v>
      </c>
      <c r="D8" s="342">
        <v>96837360</v>
      </c>
      <c r="E8" s="341">
        <v>2.4</v>
      </c>
      <c r="F8" s="342">
        <v>12630960</v>
      </c>
      <c r="G8" s="341">
        <v>1.6</v>
      </c>
      <c r="H8" s="342">
        <v>8420640</v>
      </c>
      <c r="I8" s="341">
        <v>1.7</v>
      </c>
      <c r="J8" s="342">
        <v>8946930</v>
      </c>
      <c r="K8" s="341">
        <v>24.1</v>
      </c>
      <c r="L8" s="342">
        <v>126835890</v>
      </c>
    </row>
    <row r="9" spans="1:12" ht="12.75">
      <c r="A9" s="302"/>
      <c r="B9" s="343" t="s">
        <v>314</v>
      </c>
      <c r="C9" s="344">
        <v>18.2</v>
      </c>
      <c r="D9" s="345">
        <v>13065598</v>
      </c>
      <c r="E9" s="344">
        <v>2.4</v>
      </c>
      <c r="F9" s="345">
        <v>1722936</v>
      </c>
      <c r="G9" s="344">
        <v>1.6</v>
      </c>
      <c r="H9" s="345">
        <v>1148624</v>
      </c>
      <c r="I9" s="344">
        <v>1.7</v>
      </c>
      <c r="J9" s="345">
        <v>1220413</v>
      </c>
      <c r="K9" s="344">
        <v>23.9</v>
      </c>
      <c r="L9" s="345">
        <v>17157571</v>
      </c>
    </row>
    <row r="10" spans="1:12" ht="12.75">
      <c r="A10" s="302"/>
      <c r="B10" s="343" t="s">
        <v>344</v>
      </c>
      <c r="C10" s="344">
        <v>0.2</v>
      </c>
      <c r="D10" s="345">
        <v>1052580</v>
      </c>
      <c r="E10" s="344"/>
      <c r="F10" s="345"/>
      <c r="G10" s="344"/>
      <c r="H10" s="345"/>
      <c r="I10" s="344"/>
      <c r="J10" s="345"/>
      <c r="K10" s="344">
        <v>0.2</v>
      </c>
      <c r="L10" s="345">
        <v>1052580</v>
      </c>
    </row>
    <row r="11" spans="1:12" ht="25.5">
      <c r="A11" s="302" t="s">
        <v>319</v>
      </c>
      <c r="B11" s="340" t="s">
        <v>320</v>
      </c>
      <c r="C11" s="341">
        <v>7</v>
      </c>
      <c r="D11" s="342">
        <v>3273830</v>
      </c>
      <c r="E11" s="341">
        <v>1</v>
      </c>
      <c r="F11" s="342">
        <v>467690</v>
      </c>
      <c r="G11" s="341">
        <v>2</v>
      </c>
      <c r="H11" s="342">
        <v>935380</v>
      </c>
      <c r="I11" s="341"/>
      <c r="J11" s="342"/>
      <c r="K11" s="341">
        <v>10</v>
      </c>
      <c r="L11" s="342">
        <v>4676900</v>
      </c>
    </row>
    <row r="12" spans="1:12" s="291" customFormat="1" ht="12.75">
      <c r="A12" s="302"/>
      <c r="B12" s="346" t="s">
        <v>314</v>
      </c>
      <c r="C12" s="298">
        <v>7</v>
      </c>
      <c r="D12" s="297">
        <v>324170</v>
      </c>
      <c r="E12" s="298">
        <v>1</v>
      </c>
      <c r="F12" s="297">
        <v>46310</v>
      </c>
      <c r="G12" s="298">
        <v>1.7</v>
      </c>
      <c r="H12" s="297">
        <v>78727</v>
      </c>
      <c r="I12" s="298">
        <v>0</v>
      </c>
      <c r="J12" s="297">
        <v>0</v>
      </c>
      <c r="K12" s="298">
        <v>9.7</v>
      </c>
      <c r="L12" s="297">
        <v>449207</v>
      </c>
    </row>
    <row r="13" spans="1:12" ht="12.75">
      <c r="A13" s="302"/>
      <c r="B13" s="343" t="s">
        <v>343</v>
      </c>
      <c r="C13" s="344"/>
      <c r="D13" s="345"/>
      <c r="E13" s="344"/>
      <c r="F13" s="345"/>
      <c r="G13" s="344">
        <v>0.3</v>
      </c>
      <c r="H13" s="345">
        <v>140307</v>
      </c>
      <c r="I13" s="344"/>
      <c r="J13" s="345"/>
      <c r="K13" s="344">
        <v>0.3</v>
      </c>
      <c r="L13" s="345">
        <v>140307</v>
      </c>
    </row>
    <row r="14" spans="1:12" ht="12.75">
      <c r="A14" s="302" t="s">
        <v>321</v>
      </c>
      <c r="B14" s="340" t="s">
        <v>322</v>
      </c>
      <c r="C14" s="341">
        <v>4.7</v>
      </c>
      <c r="D14" s="342">
        <v>3814520</v>
      </c>
      <c r="E14" s="341"/>
      <c r="F14" s="341"/>
      <c r="G14" s="341"/>
      <c r="H14" s="341"/>
      <c r="I14" s="341"/>
      <c r="J14" s="341"/>
      <c r="K14" s="341">
        <v>4.7</v>
      </c>
      <c r="L14" s="342">
        <v>3814520</v>
      </c>
    </row>
    <row r="15" spans="1:12" ht="12.75">
      <c r="A15" s="302"/>
      <c r="B15" s="343" t="s">
        <v>343</v>
      </c>
      <c r="C15" s="344">
        <v>-0.3</v>
      </c>
      <c r="D15" s="345">
        <v>-243480</v>
      </c>
      <c r="E15" s="344"/>
      <c r="F15" s="344"/>
      <c r="G15" s="344"/>
      <c r="H15" s="344"/>
      <c r="I15" s="344"/>
      <c r="J15" s="344"/>
      <c r="K15" s="344">
        <v>-0.3</v>
      </c>
      <c r="L15" s="345">
        <v>-243480</v>
      </c>
    </row>
    <row r="16" spans="1:12" ht="25.5">
      <c r="A16" s="302" t="s">
        <v>323</v>
      </c>
      <c r="B16" s="340" t="s">
        <v>324</v>
      </c>
      <c r="C16" s="341">
        <v>12.8</v>
      </c>
      <c r="D16" s="342">
        <v>49638400</v>
      </c>
      <c r="E16" s="341">
        <v>1</v>
      </c>
      <c r="F16" s="342">
        <v>3878000</v>
      </c>
      <c r="G16" s="341">
        <v>1</v>
      </c>
      <c r="H16" s="342">
        <v>3878000</v>
      </c>
      <c r="I16" s="341">
        <v>1.5</v>
      </c>
      <c r="J16" s="342">
        <v>5817000</v>
      </c>
      <c r="K16" s="341">
        <v>16.3</v>
      </c>
      <c r="L16" s="342">
        <v>63211400</v>
      </c>
    </row>
    <row r="17" spans="1:12" ht="12.75">
      <c r="A17" s="302"/>
      <c r="B17" s="343" t="s">
        <v>343</v>
      </c>
      <c r="C17" s="344"/>
      <c r="D17" s="345"/>
      <c r="E17" s="344"/>
      <c r="F17" s="344"/>
      <c r="G17" s="344"/>
      <c r="H17" s="344"/>
      <c r="I17" s="344">
        <v>0.3</v>
      </c>
      <c r="J17" s="345">
        <v>1163400</v>
      </c>
      <c r="K17" s="344">
        <v>0.3</v>
      </c>
      <c r="L17" s="345">
        <v>1163400</v>
      </c>
    </row>
    <row r="18" spans="1:12" s="291" customFormat="1" ht="12.75">
      <c r="A18" s="302"/>
      <c r="B18" s="346" t="s">
        <v>314</v>
      </c>
      <c r="C18" s="298">
        <v>12.8</v>
      </c>
      <c r="D18" s="297">
        <v>6950400</v>
      </c>
      <c r="E18" s="298">
        <v>1</v>
      </c>
      <c r="F18" s="297">
        <v>543000</v>
      </c>
      <c r="G18" s="298">
        <v>1</v>
      </c>
      <c r="H18" s="297">
        <v>543000</v>
      </c>
      <c r="I18" s="298">
        <v>1.2</v>
      </c>
      <c r="J18" s="297">
        <v>651600</v>
      </c>
      <c r="K18" s="298">
        <v>16</v>
      </c>
      <c r="L18" s="297">
        <v>8688000</v>
      </c>
    </row>
    <row r="19" spans="1:12" s="291" customFormat="1" ht="25.5">
      <c r="A19" s="302"/>
      <c r="B19" s="347" t="s">
        <v>325</v>
      </c>
      <c r="C19" s="302"/>
      <c r="D19" s="303">
        <v>182352032</v>
      </c>
      <c r="E19" s="302"/>
      <c r="F19" s="303">
        <v>21572755</v>
      </c>
      <c r="G19" s="302"/>
      <c r="H19" s="303">
        <v>15918993</v>
      </c>
      <c r="I19" s="302"/>
      <c r="J19" s="303">
        <v>17233930</v>
      </c>
      <c r="K19" s="302"/>
      <c r="L19" s="303">
        <v>237077710</v>
      </c>
    </row>
    <row r="20" spans="1:12" ht="12.75">
      <c r="A20" s="302"/>
      <c r="B20" s="343" t="s">
        <v>345</v>
      </c>
      <c r="C20" s="344"/>
      <c r="D20" s="345">
        <v>21768168</v>
      </c>
      <c r="E20" s="344"/>
      <c r="F20" s="345">
        <v>2494246</v>
      </c>
      <c r="G20" s="344"/>
      <c r="H20" s="345">
        <v>1889351</v>
      </c>
      <c r="I20" s="344"/>
      <c r="J20" s="345">
        <v>2005013</v>
      </c>
      <c r="K20" s="344">
        <v>0</v>
      </c>
      <c r="L20" s="345">
        <v>28156778</v>
      </c>
    </row>
    <row r="21" spans="1:12" ht="12.75">
      <c r="A21" s="302"/>
      <c r="B21" s="343" t="s">
        <v>342</v>
      </c>
      <c r="C21" s="344"/>
      <c r="D21" s="345">
        <v>-4329453</v>
      </c>
      <c r="E21" s="344"/>
      <c r="F21" s="345">
        <v>-291073</v>
      </c>
      <c r="G21" s="344"/>
      <c r="H21" s="345">
        <v>-409039</v>
      </c>
      <c r="I21" s="344"/>
      <c r="J21" s="345">
        <v>-1186855</v>
      </c>
      <c r="K21" s="344"/>
      <c r="L21" s="345">
        <v>-7269000</v>
      </c>
    </row>
    <row r="22" spans="1:12" ht="12.75">
      <c r="A22" s="302" t="s">
        <v>326</v>
      </c>
      <c r="B22" s="340" t="s">
        <v>327</v>
      </c>
      <c r="C22" s="341">
        <v>5</v>
      </c>
      <c r="D22" s="342">
        <v>27265000</v>
      </c>
      <c r="E22" s="341"/>
      <c r="F22" s="341"/>
      <c r="G22" s="341"/>
      <c r="H22" s="342"/>
      <c r="I22" s="341"/>
      <c r="J22" s="341"/>
      <c r="K22" s="341">
        <v>5</v>
      </c>
      <c r="L22" s="342">
        <v>27265000</v>
      </c>
    </row>
    <row r="23" spans="1:12" ht="12.75">
      <c r="A23" s="338" t="s">
        <v>328</v>
      </c>
      <c r="B23" s="340" t="s">
        <v>329</v>
      </c>
      <c r="C23" s="341"/>
      <c r="D23" s="342">
        <v>2243417</v>
      </c>
      <c r="E23" s="341"/>
      <c r="F23" s="341"/>
      <c r="G23" s="341"/>
      <c r="H23" s="341"/>
      <c r="I23" s="341"/>
      <c r="J23" s="341"/>
      <c r="K23" s="341">
        <v>0</v>
      </c>
      <c r="L23" s="342">
        <v>2243417</v>
      </c>
    </row>
    <row r="24" spans="1:12" s="291" customFormat="1" ht="12.75">
      <c r="A24" s="302"/>
      <c r="B24" s="347" t="s">
        <v>330</v>
      </c>
      <c r="C24" s="302">
        <v>5</v>
      </c>
      <c r="D24" s="303">
        <v>4116000</v>
      </c>
      <c r="E24" s="302"/>
      <c r="F24" s="302"/>
      <c r="G24" s="302"/>
      <c r="H24" s="303"/>
      <c r="I24" s="302"/>
      <c r="J24" s="302"/>
      <c r="K24" s="302">
        <v>5</v>
      </c>
      <c r="L24" s="303">
        <v>4116000</v>
      </c>
    </row>
    <row r="25" spans="1:12" s="291" customFormat="1" ht="12.75">
      <c r="A25" s="302"/>
      <c r="B25" s="347" t="s">
        <v>342</v>
      </c>
      <c r="C25" s="302"/>
      <c r="D25" s="303">
        <v>-1191268</v>
      </c>
      <c r="E25" s="302"/>
      <c r="F25" s="303"/>
      <c r="G25" s="302"/>
      <c r="H25" s="303"/>
      <c r="I25" s="302"/>
      <c r="J25" s="303"/>
      <c r="K25" s="302"/>
      <c r="L25" s="303">
        <v>-1191268</v>
      </c>
    </row>
    <row r="26" spans="1:12" s="291" customFormat="1" ht="25.5">
      <c r="A26" s="302"/>
      <c r="B26" s="347" t="s">
        <v>331</v>
      </c>
      <c r="C26" s="302"/>
      <c r="D26" s="303">
        <v>29508417</v>
      </c>
      <c r="E26" s="302"/>
      <c r="F26" s="303">
        <v>0</v>
      </c>
      <c r="G26" s="302"/>
      <c r="H26" s="303">
        <v>0</v>
      </c>
      <c r="I26" s="302"/>
      <c r="J26" s="303">
        <v>0</v>
      </c>
      <c r="K26" s="302"/>
      <c r="L26" s="303">
        <v>29508417</v>
      </c>
    </row>
    <row r="27" spans="1:12" ht="12.75">
      <c r="A27" s="302"/>
      <c r="B27" s="343"/>
      <c r="C27" s="344"/>
      <c r="D27" s="344"/>
      <c r="E27" s="344"/>
      <c r="F27" s="344"/>
      <c r="G27" s="344"/>
      <c r="H27" s="344"/>
      <c r="I27" s="344"/>
      <c r="J27" s="344"/>
      <c r="K27" s="344"/>
      <c r="L27" s="344"/>
    </row>
    <row r="28" spans="1:12" ht="25.5">
      <c r="A28" s="302" t="s">
        <v>332</v>
      </c>
      <c r="B28" s="340" t="s">
        <v>333</v>
      </c>
      <c r="C28" s="341">
        <v>13.74</v>
      </c>
      <c r="D28" s="342">
        <v>37071063</v>
      </c>
      <c r="E28" s="341"/>
      <c r="F28" s="341"/>
      <c r="G28" s="341">
        <v>1.09</v>
      </c>
      <c r="H28" s="342">
        <v>2974386</v>
      </c>
      <c r="I28" s="341"/>
      <c r="J28" s="341"/>
      <c r="K28" s="341">
        <v>14.83</v>
      </c>
      <c r="L28" s="342">
        <v>40045449</v>
      </c>
    </row>
    <row r="29" spans="1:12" ht="12.75">
      <c r="A29" s="302"/>
      <c r="B29" s="343" t="s">
        <v>334</v>
      </c>
      <c r="C29" s="344">
        <v>15.07</v>
      </c>
      <c r="D29" s="345">
        <v>3928749</v>
      </c>
      <c r="E29" s="344"/>
      <c r="F29" s="344"/>
      <c r="G29" s="344">
        <v>1.06</v>
      </c>
      <c r="H29" s="345">
        <v>276342</v>
      </c>
      <c r="I29" s="344"/>
      <c r="J29" s="344"/>
      <c r="K29" s="344">
        <v>16.13</v>
      </c>
      <c r="L29" s="345">
        <v>4205091</v>
      </c>
    </row>
    <row r="30" spans="1:12" ht="12.75">
      <c r="A30" s="302"/>
      <c r="B30" s="343" t="s">
        <v>342</v>
      </c>
      <c r="C30" s="344">
        <v>0.89</v>
      </c>
      <c r="D30" s="345">
        <v>2393280</v>
      </c>
      <c r="E30" s="344"/>
      <c r="F30" s="344"/>
      <c r="G30" s="344"/>
      <c r="H30" s="345">
        <v>9987</v>
      </c>
      <c r="I30" s="344"/>
      <c r="J30" s="344"/>
      <c r="K30" s="344"/>
      <c r="L30" s="345">
        <v>2403267</v>
      </c>
    </row>
    <row r="31" spans="1:12" ht="12.75">
      <c r="A31" s="302"/>
      <c r="B31" s="343" t="s">
        <v>343</v>
      </c>
      <c r="C31" s="344">
        <v>-2.22</v>
      </c>
      <c r="D31" s="345">
        <v>-6007011</v>
      </c>
      <c r="E31" s="344"/>
      <c r="F31" s="344"/>
      <c r="G31" s="344">
        <v>0.03</v>
      </c>
      <c r="H31" s="345">
        <v>93354</v>
      </c>
      <c r="I31" s="344"/>
      <c r="J31" s="344"/>
      <c r="K31" s="344">
        <v>-2.19</v>
      </c>
      <c r="L31" s="345">
        <v>-5913657</v>
      </c>
    </row>
    <row r="32" spans="1:12" ht="25.5">
      <c r="A32" s="302" t="s">
        <v>335</v>
      </c>
      <c r="B32" s="340" t="s">
        <v>336</v>
      </c>
      <c r="C32" s="341"/>
      <c r="D32" s="342">
        <v>75379668</v>
      </c>
      <c r="E32" s="341"/>
      <c r="F32" s="341"/>
      <c r="G32" s="341"/>
      <c r="H32" s="342">
        <v>5041315</v>
      </c>
      <c r="I32" s="341"/>
      <c r="J32" s="341"/>
      <c r="K32" s="341">
        <v>0</v>
      </c>
      <c r="L32" s="342">
        <v>80420983</v>
      </c>
    </row>
    <row r="33" spans="1:12" ht="12.75">
      <c r="A33" s="302"/>
      <c r="B33" s="343" t="s">
        <v>342</v>
      </c>
      <c r="C33" s="344"/>
      <c r="D33" s="345">
        <v>22185443</v>
      </c>
      <c r="E33" s="344"/>
      <c r="F33" s="344"/>
      <c r="G33" s="344"/>
      <c r="H33" s="345">
        <v>1869861</v>
      </c>
      <c r="I33" s="344"/>
      <c r="J33" s="344"/>
      <c r="K33" s="344"/>
      <c r="L33" s="345">
        <v>24055304</v>
      </c>
    </row>
    <row r="34" spans="1:12" ht="12.75">
      <c r="A34" s="338" t="s">
        <v>339</v>
      </c>
      <c r="B34" s="340" t="s">
        <v>337</v>
      </c>
      <c r="C34" s="341">
        <v>1082</v>
      </c>
      <c r="D34" s="342">
        <v>370044</v>
      </c>
      <c r="E34" s="341"/>
      <c r="F34" s="341"/>
      <c r="G34" s="341">
        <v>0</v>
      </c>
      <c r="H34" s="341"/>
      <c r="I34" s="341">
        <v>0</v>
      </c>
      <c r="J34" s="341"/>
      <c r="K34" s="341">
        <v>1082</v>
      </c>
      <c r="L34" s="342">
        <v>370044</v>
      </c>
    </row>
    <row r="35" spans="1:12" ht="12.75">
      <c r="A35" s="302"/>
      <c r="B35" s="343" t="s">
        <v>342</v>
      </c>
      <c r="C35" s="344">
        <v>288</v>
      </c>
      <c r="D35" s="345">
        <v>98496</v>
      </c>
      <c r="E35" s="344"/>
      <c r="F35" s="344"/>
      <c r="G35" s="344"/>
      <c r="H35" s="344"/>
      <c r="I35" s="344"/>
      <c r="J35" s="344"/>
      <c r="K35" s="344">
        <v>288</v>
      </c>
      <c r="L35" s="345">
        <v>98496</v>
      </c>
    </row>
    <row r="36" spans="1:12" ht="12.75">
      <c r="A36" s="302"/>
      <c r="B36" s="346" t="s">
        <v>343</v>
      </c>
      <c r="C36" s="298">
        <v>74</v>
      </c>
      <c r="D36" s="297">
        <v>25308</v>
      </c>
      <c r="E36" s="298"/>
      <c r="F36" s="298"/>
      <c r="G36" s="298"/>
      <c r="H36" s="298"/>
      <c r="I36" s="298"/>
      <c r="J36" s="298"/>
      <c r="K36" s="298">
        <v>74</v>
      </c>
      <c r="L36" s="297">
        <v>25308</v>
      </c>
    </row>
    <row r="37" spans="1:12" ht="12.75">
      <c r="A37" s="302"/>
      <c r="B37" s="347" t="s">
        <v>338</v>
      </c>
      <c r="C37" s="302"/>
      <c r="D37" s="303">
        <v>112820775</v>
      </c>
      <c r="E37" s="302"/>
      <c r="F37" s="302"/>
      <c r="G37" s="302"/>
      <c r="H37" s="303">
        <v>8015701</v>
      </c>
      <c r="I37" s="302"/>
      <c r="J37" s="302">
        <v>0</v>
      </c>
      <c r="K37" s="302"/>
      <c r="L37" s="303">
        <v>120836476</v>
      </c>
    </row>
    <row r="38" spans="1:12" ht="25.5">
      <c r="A38" s="302"/>
      <c r="B38" s="348" t="s">
        <v>346</v>
      </c>
      <c r="C38" s="349"/>
      <c r="D38" s="350">
        <v>324681224</v>
      </c>
      <c r="E38" s="349"/>
      <c r="F38" s="350">
        <v>21572755</v>
      </c>
      <c r="G38" s="349"/>
      <c r="H38" s="350">
        <v>23934694</v>
      </c>
      <c r="I38" s="349"/>
      <c r="J38" s="350">
        <v>17233930</v>
      </c>
      <c r="K38" s="349"/>
      <c r="L38" s="350">
        <v>387422603</v>
      </c>
    </row>
    <row r="39" spans="1:12" ht="12.75">
      <c r="A39" s="302"/>
      <c r="B39" s="348" t="s">
        <v>347</v>
      </c>
      <c r="C39" s="349"/>
      <c r="D39" s="350">
        <v>29812917</v>
      </c>
      <c r="E39" s="349"/>
      <c r="F39" s="350">
        <v>2494246</v>
      </c>
      <c r="G39" s="349"/>
      <c r="H39" s="350">
        <v>2165693</v>
      </c>
      <c r="I39" s="349"/>
      <c r="J39" s="350">
        <v>2005013</v>
      </c>
      <c r="K39" s="349"/>
      <c r="L39" s="350">
        <v>36477869</v>
      </c>
    </row>
    <row r="40" spans="1:12" ht="12.75">
      <c r="A40" s="302"/>
      <c r="B40" s="343" t="s">
        <v>342</v>
      </c>
      <c r="C40" s="344"/>
      <c r="D40" s="345">
        <v>19156498</v>
      </c>
      <c r="E40" s="344"/>
      <c r="F40" s="345">
        <v>-291073</v>
      </c>
      <c r="G40" s="344"/>
      <c r="H40" s="345">
        <v>1470809</v>
      </c>
      <c r="I40" s="344"/>
      <c r="J40" s="345">
        <v>-1186855</v>
      </c>
      <c r="K40" s="344"/>
      <c r="L40" s="345">
        <v>19149379</v>
      </c>
    </row>
    <row r="41" spans="1:12" ht="12.75">
      <c r="A41" s="302"/>
      <c r="B41" s="343" t="s">
        <v>343</v>
      </c>
      <c r="C41" s="344"/>
      <c r="D41" s="345">
        <v>-6056183</v>
      </c>
      <c r="E41" s="344"/>
      <c r="F41" s="345">
        <v>-130000</v>
      </c>
      <c r="G41" s="344"/>
      <c r="H41" s="345">
        <v>272661</v>
      </c>
      <c r="I41" s="344"/>
      <c r="J41" s="345">
        <v>1163400</v>
      </c>
      <c r="K41" s="344"/>
      <c r="L41" s="345">
        <v>-4750122</v>
      </c>
    </row>
    <row r="42" spans="1:12" ht="12.75">
      <c r="A42" s="302"/>
      <c r="B42" s="351" t="s">
        <v>349</v>
      </c>
      <c r="C42" s="352"/>
      <c r="D42" s="353">
        <v>354494141</v>
      </c>
      <c r="E42" s="352"/>
      <c r="F42" s="353">
        <v>24067001</v>
      </c>
      <c r="G42" s="352"/>
      <c r="H42" s="353">
        <v>26100387</v>
      </c>
      <c r="I42" s="352"/>
      <c r="J42" s="353">
        <v>19238943</v>
      </c>
      <c r="K42" s="352"/>
      <c r="L42" s="353">
        <v>423900472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&amp;C7. melléklet a ../2023. (..) TT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2023-11-14T06:47:33Z</cp:lastPrinted>
  <dcterms:created xsi:type="dcterms:W3CDTF">1999-10-30T10:30:45Z</dcterms:created>
  <dcterms:modified xsi:type="dcterms:W3CDTF">2023-11-14T09:43:17Z</dcterms:modified>
  <cp:category/>
  <cp:version/>
  <cp:contentType/>
  <cp:contentStatus/>
</cp:coreProperties>
</file>