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Testulet\előterjesztések\2023\2023.11.29. rendkívüli\211.sz.et. gyermekvédelmi rendelet\"/>
    </mc:Choice>
  </mc:AlternateContent>
  <bookViews>
    <workbookView xWindow="0" yWindow="0" windowWidth="18615" windowHeight="9720" activeTab="2"/>
  </bookViews>
  <sheets>
    <sheet name="2024" sheetId="8" r:id="rId1"/>
    <sheet name="2024 korcsoport" sheetId="5" r:id="rId2"/>
    <sheet name="2024 javaslat" sheetId="7" r:id="rId3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9" i="8" l="1"/>
  <c r="B495" i="8"/>
  <c r="D493" i="8"/>
  <c r="D492" i="8"/>
  <c r="D491" i="8"/>
  <c r="D488" i="8"/>
  <c r="D482" i="8"/>
  <c r="D481" i="8"/>
  <c r="D475" i="8"/>
  <c r="D474" i="8"/>
  <c r="D473" i="8"/>
  <c r="B470" i="8"/>
  <c r="D467" i="8"/>
  <c r="D466" i="8"/>
  <c r="D465" i="8"/>
  <c r="D464" i="8"/>
  <c r="D463" i="8"/>
  <c r="D462" i="8"/>
  <c r="D461" i="8"/>
  <c r="D460" i="8"/>
  <c r="D459" i="8"/>
  <c r="D458" i="8"/>
  <c r="D457" i="8"/>
  <c r="D456" i="8"/>
  <c r="D455" i="8"/>
  <c r="D454" i="8"/>
  <c r="D453" i="8"/>
  <c r="D452" i="8"/>
  <c r="D451" i="8"/>
  <c r="D450" i="8"/>
  <c r="D449" i="8"/>
  <c r="D448" i="8"/>
  <c r="D447" i="8"/>
  <c r="D446" i="8"/>
  <c r="D445" i="8"/>
  <c r="D444" i="8"/>
  <c r="D443" i="8"/>
  <c r="D442" i="8"/>
  <c r="D441" i="8"/>
  <c r="D440" i="8"/>
  <c r="D439" i="8"/>
  <c r="B436" i="8"/>
  <c r="D433" i="8"/>
  <c r="D432" i="8"/>
  <c r="D431" i="8"/>
  <c r="D430" i="8"/>
  <c r="D429" i="8"/>
  <c r="D428" i="8"/>
  <c r="D427" i="8"/>
  <c r="D426" i="8"/>
  <c r="D425" i="8"/>
  <c r="D424" i="8"/>
  <c r="D423" i="8"/>
  <c r="D422" i="8"/>
  <c r="D417" i="8"/>
  <c r="D416" i="8"/>
  <c r="D415" i="8"/>
  <c r="D414" i="8"/>
  <c r="D413" i="8"/>
  <c r="D412" i="8"/>
  <c r="D411" i="8"/>
  <c r="D410" i="8"/>
  <c r="D409" i="8"/>
  <c r="D408" i="8"/>
  <c r="D407" i="8"/>
  <c r="D406" i="8"/>
  <c r="D405" i="8"/>
  <c r="D404" i="8"/>
  <c r="D403" i="8"/>
  <c r="D402" i="8"/>
  <c r="D401" i="8"/>
  <c r="D400" i="8"/>
  <c r="D399" i="8"/>
  <c r="D398" i="8"/>
  <c r="D397" i="8"/>
  <c r="D396" i="8"/>
  <c r="D395" i="8"/>
  <c r="B392" i="8"/>
  <c r="D389" i="8"/>
  <c r="D388" i="8"/>
  <c r="D387" i="8"/>
  <c r="D386" i="8"/>
  <c r="D385" i="8"/>
  <c r="D384" i="8"/>
  <c r="D383" i="8"/>
  <c r="D382" i="8"/>
  <c r="D381" i="8"/>
  <c r="D380" i="8"/>
  <c r="D379" i="8"/>
  <c r="D378" i="8"/>
  <c r="D377" i="8"/>
  <c r="D376" i="8"/>
  <c r="D375" i="8"/>
  <c r="D374" i="8"/>
  <c r="D373" i="8"/>
  <c r="D372" i="8"/>
  <c r="D371" i="8"/>
  <c r="D370" i="8"/>
  <c r="D369" i="8"/>
  <c r="B366" i="8"/>
  <c r="D363" i="8"/>
  <c r="D362" i="8"/>
  <c r="D361" i="8"/>
  <c r="D360" i="8"/>
  <c r="D359" i="8"/>
  <c r="D358" i="8"/>
  <c r="D357" i="8"/>
  <c r="B354" i="8"/>
  <c r="D351" i="8"/>
  <c r="D350" i="8"/>
  <c r="D349" i="8"/>
  <c r="D348" i="8"/>
  <c r="B345" i="8"/>
  <c r="D342" i="8"/>
  <c r="D341" i="8"/>
  <c r="D340" i="8"/>
  <c r="D339" i="8"/>
  <c r="D338" i="8"/>
  <c r="D337" i="8"/>
  <c r="D336" i="8"/>
  <c r="D335" i="8"/>
  <c r="D334" i="8"/>
  <c r="D333" i="8"/>
  <c r="D332" i="8"/>
  <c r="D331" i="8"/>
  <c r="D330" i="8"/>
  <c r="B327" i="8"/>
  <c r="B326" i="8"/>
  <c r="C326" i="8"/>
  <c r="D325" i="8"/>
  <c r="D324" i="8"/>
  <c r="D323" i="8"/>
  <c r="D322" i="8"/>
  <c r="D321" i="8"/>
  <c r="D320" i="8"/>
  <c r="D319" i="8"/>
  <c r="D318" i="8"/>
  <c r="D317" i="8"/>
  <c r="D316" i="8"/>
  <c r="D315" i="8"/>
  <c r="D309" i="8"/>
  <c r="D308" i="8"/>
  <c r="D307" i="8"/>
  <c r="D306" i="8"/>
  <c r="D305" i="8"/>
  <c r="D304" i="8"/>
  <c r="B292" i="8"/>
  <c r="B291" i="8"/>
  <c r="C291" i="8"/>
  <c r="D290" i="8"/>
  <c r="D289" i="8"/>
  <c r="D288" i="8"/>
  <c r="D287" i="8"/>
  <c r="D286" i="8"/>
  <c r="D285" i="8"/>
  <c r="D284" i="8"/>
  <c r="D283" i="8"/>
  <c r="D282" i="8"/>
  <c r="D281" i="8"/>
  <c r="D280" i="8"/>
  <c r="D279" i="8"/>
  <c r="D278" i="8"/>
  <c r="D277" i="8"/>
  <c r="D276" i="8"/>
  <c r="D275" i="8"/>
  <c r="D274" i="8"/>
  <c r="D273" i="8"/>
  <c r="D272" i="8"/>
  <c r="D271" i="8"/>
  <c r="D270" i="8"/>
  <c r="D269" i="8"/>
  <c r="D268" i="8"/>
  <c r="D267" i="8"/>
  <c r="D266" i="8"/>
  <c r="D265" i="8"/>
  <c r="D264" i="8"/>
  <c r="D263" i="8"/>
  <c r="D262" i="8"/>
  <c r="D261" i="8"/>
  <c r="D260" i="8"/>
  <c r="D259" i="8"/>
  <c r="D258" i="8"/>
  <c r="D257" i="8"/>
  <c r="D256" i="8"/>
  <c r="D255" i="8"/>
  <c r="D254" i="8"/>
  <c r="D253" i="8"/>
  <c r="D252" i="8"/>
  <c r="D251" i="8"/>
  <c r="D250" i="8"/>
  <c r="D249" i="8"/>
  <c r="D248" i="8"/>
  <c r="D247" i="8"/>
  <c r="D246" i="8"/>
  <c r="D245" i="8"/>
  <c r="D244" i="8"/>
  <c r="D243" i="8"/>
  <c r="D242" i="8"/>
  <c r="D241" i="8"/>
  <c r="D240" i="8"/>
  <c r="D239" i="8"/>
  <c r="D238" i="8"/>
  <c r="D237" i="8"/>
  <c r="D236" i="8"/>
  <c r="D235" i="8"/>
  <c r="D234" i="8"/>
  <c r="D233" i="8"/>
  <c r="D232" i="8"/>
  <c r="D231" i="8"/>
  <c r="D230" i="8"/>
  <c r="D229" i="8"/>
  <c r="D228" i="8"/>
  <c r="D222" i="8"/>
  <c r="D221" i="8"/>
  <c r="D220" i="8"/>
  <c r="D219" i="8"/>
  <c r="D218" i="8"/>
  <c r="D217" i="8"/>
  <c r="C213" i="8"/>
  <c r="B215" i="8" s="1"/>
  <c r="D212" i="8"/>
  <c r="D211" i="8"/>
  <c r="D210" i="8"/>
  <c r="D204" i="8"/>
  <c r="D203" i="8"/>
  <c r="D202" i="8"/>
  <c r="D201" i="8"/>
  <c r="D200" i="8"/>
  <c r="D199" i="8"/>
  <c r="D198" i="8"/>
  <c r="D197" i="8"/>
  <c r="D196" i="8"/>
  <c r="D195" i="8"/>
  <c r="D194" i="8"/>
  <c r="D193" i="8"/>
  <c r="D192" i="8"/>
  <c r="D191" i="8"/>
  <c r="D190" i="8"/>
  <c r="D189" i="8"/>
  <c r="D188" i="8"/>
  <c r="D187" i="8"/>
  <c r="D186" i="8"/>
  <c r="D185" i="8"/>
  <c r="D184" i="8"/>
  <c r="D183" i="8"/>
  <c r="D182" i="8"/>
  <c r="D181" i="8"/>
  <c r="D180" i="8"/>
  <c r="D179" i="8"/>
  <c r="D178" i="8"/>
  <c r="D177" i="8"/>
  <c r="D176" i="8"/>
  <c r="D175" i="8"/>
  <c r="D174" i="8"/>
  <c r="D173" i="8"/>
  <c r="D172" i="8"/>
  <c r="D171" i="8"/>
  <c r="D170" i="8"/>
  <c r="D169" i="8"/>
  <c r="D168" i="8"/>
  <c r="D167" i="8"/>
  <c r="D166" i="8"/>
  <c r="D165" i="8"/>
  <c r="D164" i="8"/>
  <c r="D163" i="8"/>
  <c r="D162" i="8"/>
  <c r="D161" i="8"/>
  <c r="D160" i="8"/>
  <c r="D159" i="8"/>
  <c r="D158" i="8"/>
  <c r="D157" i="8"/>
  <c r="D156" i="8"/>
  <c r="D155" i="8"/>
  <c r="D154" i="8"/>
  <c r="D153" i="8"/>
  <c r="D152" i="8"/>
  <c r="D151" i="8"/>
  <c r="D150" i="8"/>
  <c r="D149" i="8"/>
  <c r="D148" i="8"/>
  <c r="D147" i="8"/>
  <c r="D146" i="8"/>
  <c r="D145" i="8"/>
  <c r="D144" i="8"/>
  <c r="D143" i="8"/>
  <c r="D142" i="8"/>
  <c r="D141" i="8"/>
  <c r="D140" i="8"/>
  <c r="D139" i="8"/>
  <c r="D138" i="8"/>
  <c r="D137" i="8"/>
  <c r="D136" i="8"/>
  <c r="D135" i="8"/>
  <c r="D134" i="8"/>
  <c r="D133" i="8"/>
  <c r="D132" i="8"/>
  <c r="D131" i="8"/>
  <c r="D125" i="8"/>
  <c r="D124" i="8"/>
  <c r="D123" i="8"/>
  <c r="D122" i="8"/>
  <c r="D121" i="8"/>
  <c r="D120" i="8"/>
  <c r="D119" i="8"/>
  <c r="D118" i="8"/>
  <c r="D117" i="8"/>
  <c r="D116" i="8"/>
  <c r="D115" i="8"/>
  <c r="D114" i="8"/>
  <c r="D113" i="8"/>
  <c r="D112" i="8"/>
  <c r="D111" i="8"/>
  <c r="D110" i="8"/>
  <c r="D109" i="8"/>
  <c r="D108" i="8"/>
  <c r="D107" i="8"/>
  <c r="D106" i="8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C26" i="8"/>
  <c r="B28" i="8" s="1"/>
  <c r="B26" i="8"/>
  <c r="G8" i="7"/>
  <c r="F8" i="7"/>
  <c r="D205" i="8" l="1"/>
  <c r="C489" i="8"/>
  <c r="C494" i="8"/>
  <c r="B494" i="8"/>
  <c r="D35" i="8"/>
  <c r="D36" i="8"/>
  <c r="D37" i="8"/>
  <c r="D38" i="8"/>
  <c r="D39" i="8"/>
  <c r="D40" i="8"/>
  <c r="D33" i="8"/>
  <c r="D494" i="8" l="1"/>
  <c r="C495" i="8" s="1"/>
  <c r="D48" i="8" l="1"/>
  <c r="D45" i="8"/>
  <c r="D44" i="8"/>
  <c r="D47" i="8"/>
  <c r="D4" i="8"/>
  <c r="D9" i="8"/>
  <c r="D10" i="8"/>
  <c r="D62" i="8" l="1"/>
  <c r="C126" i="8"/>
  <c r="B128" i="8" s="1"/>
  <c r="B126" i="8"/>
  <c r="D23" i="8"/>
  <c r="D20" i="8"/>
  <c r="C468" i="8" l="1"/>
  <c r="C390" i="8"/>
  <c r="B390" i="8"/>
  <c r="C364" i="8"/>
  <c r="B364" i="8"/>
  <c r="C352" i="8"/>
  <c r="B352" i="8"/>
  <c r="B310" i="8"/>
  <c r="C310" i="8"/>
  <c r="B312" i="8" s="1"/>
  <c r="C223" i="8"/>
  <c r="B225" i="8" s="1"/>
  <c r="B223" i="8"/>
  <c r="B213" i="8"/>
  <c r="B205" i="8"/>
  <c r="C205" i="8"/>
  <c r="B207" i="8" s="1"/>
  <c r="D73" i="8"/>
  <c r="D74" i="8"/>
  <c r="C56" i="8"/>
  <c r="B58" i="8" s="1"/>
  <c r="B56" i="8"/>
  <c r="D22" i="8" l="1"/>
  <c r="D21" i="8"/>
  <c r="D19" i="8"/>
  <c r="D24" i="8"/>
  <c r="D51" i="8"/>
  <c r="D54" i="8"/>
  <c r="D53" i="8"/>
  <c r="D52" i="8"/>
  <c r="D72" i="8" l="1"/>
  <c r="D15" i="8"/>
  <c r="D14" i="8"/>
  <c r="D13" i="8"/>
  <c r="C434" i="8"/>
  <c r="B434" i="8"/>
  <c r="D12" i="8"/>
  <c r="D11" i="8"/>
  <c r="C483" i="8"/>
  <c r="B484" i="8" s="1"/>
  <c r="B483" i="8"/>
  <c r="C476" i="8"/>
  <c r="B478" i="8" s="1"/>
  <c r="B476" i="8"/>
  <c r="B468" i="8"/>
  <c r="C418" i="8"/>
  <c r="B419" i="8" s="1"/>
  <c r="B418" i="8"/>
  <c r="C343" i="8"/>
  <c r="B343" i="8"/>
  <c r="F284" i="8"/>
  <c r="C75" i="8"/>
  <c r="B77" i="8" s="1"/>
  <c r="B75" i="8"/>
  <c r="D71" i="8"/>
  <c r="D70" i="8"/>
  <c r="C65" i="8"/>
  <c r="B67" i="8" s="1"/>
  <c r="B65" i="8"/>
  <c r="D64" i="8"/>
  <c r="D63" i="8"/>
  <c r="D61" i="8"/>
  <c r="D55" i="8"/>
  <c r="D50" i="8"/>
  <c r="D49" i="8"/>
  <c r="D46" i="8"/>
  <c r="D43" i="8"/>
  <c r="D42" i="8"/>
  <c r="D41" i="8"/>
  <c r="D34" i="8"/>
  <c r="D32" i="8"/>
  <c r="D25" i="8"/>
  <c r="D18" i="8"/>
  <c r="D17" i="8"/>
  <c r="D16" i="8"/>
  <c r="D8" i="8"/>
  <c r="D7" i="8"/>
  <c r="D6" i="8"/>
  <c r="D5" i="8"/>
  <c r="D364" i="8" l="1"/>
  <c r="C366" i="8" s="1"/>
  <c r="D291" i="8"/>
  <c r="C292" i="8" s="1"/>
  <c r="D468" i="8"/>
  <c r="C470" i="8" s="1"/>
  <c r="D56" i="8"/>
  <c r="C58" i="8" s="1"/>
  <c r="D126" i="8"/>
  <c r="C128" i="8" s="1"/>
  <c r="D326" i="8"/>
  <c r="C327" i="8" s="1"/>
  <c r="D223" i="8"/>
  <c r="C225" i="8" s="1"/>
  <c r="D310" i="8"/>
  <c r="C312" i="8" s="1"/>
  <c r="D75" i="8"/>
  <c r="C77" i="8" s="1"/>
  <c r="D213" i="8"/>
  <c r="C215" i="8" s="1"/>
  <c r="D343" i="8"/>
  <c r="C345" i="8" s="1"/>
  <c r="D352" i="8"/>
  <c r="C354" i="8" s="1"/>
  <c r="D390" i="8"/>
  <c r="C392" i="8" s="1"/>
  <c r="D483" i="8"/>
  <c r="C484" i="8" s="1"/>
  <c r="D418" i="8"/>
  <c r="C419" i="8" s="1"/>
  <c r="C207" i="8"/>
  <c r="D26" i="8"/>
  <c r="C28" i="8" s="1"/>
  <c r="D434" i="8"/>
  <c r="C436" i="8" s="1"/>
  <c r="D476" i="8"/>
  <c r="C478" i="8" s="1"/>
  <c r="D65" i="8"/>
  <c r="C67" i="8" s="1"/>
  <c r="M23" i="5" l="1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M5" i="5" l="1"/>
  <c r="J5" i="5"/>
  <c r="J24" i="5" s="1"/>
  <c r="G5" i="5"/>
  <c r="D5" i="5"/>
  <c r="D24" i="5" s="1"/>
  <c r="M24" i="5" l="1"/>
  <c r="G24" i="5"/>
  <c r="G7" i="7" l="1"/>
  <c r="G6" i="7"/>
  <c r="G5" i="7"/>
  <c r="G4" i="7"/>
  <c r="G3" i="7"/>
</calcChain>
</file>

<file path=xl/sharedStrings.xml><?xml version="1.0" encoding="utf-8"?>
<sst xmlns="http://schemas.openxmlformats.org/spreadsheetml/2006/main" count="516" uniqueCount="464">
  <si>
    <t xml:space="preserve"> hús (baromfi, sertés, marha)</t>
  </si>
  <si>
    <t xml:space="preserve"> belsőség, belsőségkészítmény</t>
  </si>
  <si>
    <t>mennyiség</t>
  </si>
  <si>
    <t>egység ár</t>
  </si>
  <si>
    <t>érték</t>
  </si>
  <si>
    <t xml:space="preserve">csirkemáj </t>
  </si>
  <si>
    <t>csirkezúza</t>
  </si>
  <si>
    <t>sertés máj</t>
  </si>
  <si>
    <t>csirke mell filé</t>
  </si>
  <si>
    <t>összesen</t>
  </si>
  <si>
    <t>csirke szárny</t>
  </si>
  <si>
    <t>sertéscomb</t>
  </si>
  <si>
    <t>átlag ár</t>
  </si>
  <si>
    <t>sertéslapocka</t>
  </si>
  <si>
    <t>sertéskaraj</t>
  </si>
  <si>
    <t xml:space="preserve"> tej, savanyított tejtermék (kefir, joghurt, aludttej)</t>
  </si>
  <si>
    <t>marhalapocka</t>
  </si>
  <si>
    <t xml:space="preserve"> húskészítmény, húskészítmény-konzerv</t>
  </si>
  <si>
    <t xml:space="preserve"> tejtermékek (sajt, túró)</t>
  </si>
  <si>
    <t xml:space="preserve"> egyéb tejkészítmény (tejföl, tejszín)</t>
  </si>
  <si>
    <t>tejföl</t>
  </si>
  <si>
    <t xml:space="preserve"> főzőzsiradék (sertészsír, baromfizsír, olaj, főzőmargarin)</t>
  </si>
  <si>
    <t>étolaj</t>
  </si>
  <si>
    <t xml:space="preserve"> kenőzsiradék (margarin, vaj, vajkrém)</t>
  </si>
  <si>
    <t>zsír</t>
  </si>
  <si>
    <t>margarin ráma</t>
  </si>
  <si>
    <t>ráma profi</t>
  </si>
  <si>
    <t xml:space="preserve"> cukor, méz</t>
  </si>
  <si>
    <t>cukor</t>
  </si>
  <si>
    <t>porcukor</t>
  </si>
  <si>
    <t xml:space="preserve"> cereáliák (liszt, rizs,  gabonapelyhek, egyéb
 gabonakészítmények)</t>
  </si>
  <si>
    <t>méz</t>
  </si>
  <si>
    <t>búzadara</t>
  </si>
  <si>
    <t xml:space="preserve"> kenyérfélék, péksütemények</t>
  </si>
  <si>
    <t>kenyér</t>
  </si>
  <si>
    <t>teljeskiörlésű zsemle</t>
  </si>
  <si>
    <t>kifli</t>
  </si>
  <si>
    <t xml:space="preserve"> száraztészta</t>
  </si>
  <si>
    <t>sajtos kifli</t>
  </si>
  <si>
    <t xml:space="preserve"> gyufametélt lédig,vagy azzal egyenértékű</t>
  </si>
  <si>
    <t>olasz kifli</t>
  </si>
  <si>
    <t xml:space="preserve"> kiskagyló lédig,vagy azzal egyenértékű</t>
  </si>
  <si>
    <t>teljes kiörlésű kifli</t>
  </si>
  <si>
    <t xml:space="preserve"> hosszúmetélt lédig,vagy azzal egyenértékű</t>
  </si>
  <si>
    <t>perec</t>
  </si>
  <si>
    <t xml:space="preserve"> csipetke lédig,vagy azzal egyenértékű</t>
  </si>
  <si>
    <t>teljes kiörlésűdiákrúd</t>
  </si>
  <si>
    <t>csipet lédig,vagy azzal egyenértékű</t>
  </si>
  <si>
    <t>zsemle</t>
  </si>
  <si>
    <t>ABC lédig,vagy azzal egyenértékű</t>
  </si>
  <si>
    <t xml:space="preserve"> kiskocka lédig,vagy azzal egyenértékű</t>
  </si>
  <si>
    <t>eperlevél lédig,vagy azzal egyenértékű</t>
  </si>
  <si>
    <t xml:space="preserve"> spagetti lédig,vagy azzal egyenértékű</t>
  </si>
  <si>
    <t xml:space="preserve"> olaszcsavart ,vagy azzal egyenértékű</t>
  </si>
  <si>
    <t>fatörzs</t>
  </si>
  <si>
    <t xml:space="preserve"> copfocska,vagy azzal egyenértékű</t>
  </si>
  <si>
    <t xml:space="preserve"> fodros nagykocka,vagy azzal egyenértékű</t>
  </si>
  <si>
    <t xml:space="preserve"> tarhonya,vagy azzal egyenértékű</t>
  </si>
  <si>
    <t xml:space="preserve"> tésztarizs,vagy azzal egyenértékű</t>
  </si>
  <si>
    <t xml:space="preserve"> zöldségfélék (friss, mirelit, konzerv, szárított)</t>
  </si>
  <si>
    <t>sárgarépa</t>
  </si>
  <si>
    <t xml:space="preserve"> gyümölcsök (friss, mirelit, befőtt, kompót, aszalt)</t>
  </si>
  <si>
    <t>Befőttek felezett őszibarack 2650g</t>
  </si>
  <si>
    <t>kelkáposzta</t>
  </si>
  <si>
    <t>Befőttek darabolt ananász 2650g</t>
  </si>
  <si>
    <t>meggy</t>
  </si>
  <si>
    <t>banán</t>
  </si>
  <si>
    <t>görögdinnye</t>
  </si>
  <si>
    <t>kukorica mir.</t>
  </si>
  <si>
    <t>fejtett bab mir.</t>
  </si>
  <si>
    <t>szilva</t>
  </si>
  <si>
    <t>zeller mir</t>
  </si>
  <si>
    <t xml:space="preserve"> rostos üdítő</t>
  </si>
  <si>
    <t xml:space="preserve"> száraz hüvelyes</t>
  </si>
  <si>
    <t>száraz bab</t>
  </si>
  <si>
    <t>lencse</t>
  </si>
  <si>
    <t>sárgaborsó</t>
  </si>
  <si>
    <t xml:space="preserve"> lekvár</t>
  </si>
  <si>
    <t xml:space="preserve"> olajos mag</t>
  </si>
  <si>
    <t>Egyéb anyagok</t>
  </si>
  <si>
    <t>Pudingpor Vaniliás hügli 5kg,vagy azzal egyenértékű</t>
  </si>
  <si>
    <t>Pudingpor Eper hügli 1,5kg,vagy azzal egyenértékű</t>
  </si>
  <si>
    <t>Burgonyapüré por hügli 8 kg,vagy azzal egyenértékű</t>
  </si>
  <si>
    <t xml:space="preserve">Pörkölt alap hügli 2 kg,vagy azzal egyenértékű </t>
  </si>
  <si>
    <t>Kakaópor tradicionális 1/1hügli ,vagy azzal egyenértékű</t>
  </si>
  <si>
    <t>Finom só jódozott 1/1 kg</t>
  </si>
  <si>
    <t>Citromlé 1/1 natur olympos,vagy azzal egyenértékű</t>
  </si>
  <si>
    <t>Mazsola 1 kg</t>
  </si>
  <si>
    <t>Szegfűbors egész 15 gr Kajári 0,6kg</t>
  </si>
  <si>
    <t>Fekete bors  25gr</t>
  </si>
  <si>
    <t>Fehér bors örölt 25gr</t>
  </si>
  <si>
    <t>Ecet 20% 1/1 l</t>
  </si>
  <si>
    <t>Zamatkávé 200g</t>
  </si>
  <si>
    <t>Pirosarany csemege tubusos 160g</t>
  </si>
  <si>
    <t>Korcsoportok</t>
  </si>
  <si>
    <t>Egyfőre, 1 napra és gramban megadva</t>
  </si>
  <si>
    <t>Megnevezés</t>
  </si>
  <si>
    <t>1-3év</t>
  </si>
  <si>
    <t>4-6év</t>
  </si>
  <si>
    <t>7-14év</t>
  </si>
  <si>
    <t>15év felett</t>
  </si>
  <si>
    <t>nyersa me.</t>
  </si>
  <si>
    <t xml:space="preserve">egység ár </t>
  </si>
  <si>
    <t>Hús</t>
  </si>
  <si>
    <t>Húskészítmény</t>
  </si>
  <si>
    <t>Belsőség</t>
  </si>
  <si>
    <t>tej és savanyíott tej (kefir)</t>
  </si>
  <si>
    <t>tejtermék sajt tehéntúró</t>
  </si>
  <si>
    <t>Kenő zsiradék (vaj,margarin)</t>
  </si>
  <si>
    <t>Zsiradék (ételkészítéshez)</t>
  </si>
  <si>
    <t>Szalonna</t>
  </si>
  <si>
    <t xml:space="preserve">Cukor </t>
  </si>
  <si>
    <t>Gabona alapu élelmiszer</t>
  </si>
  <si>
    <t>Burgonya</t>
  </si>
  <si>
    <t>Zöldségek</t>
  </si>
  <si>
    <t>gyümölcsök</t>
  </si>
  <si>
    <t>szárazhüvelyes</t>
  </si>
  <si>
    <t>olajos magvak</t>
  </si>
  <si>
    <t>gyümölcslé</t>
  </si>
  <si>
    <t>Jelenleg 
érvényes
nyersanyag ár</t>
  </si>
  <si>
    <t>Javasolt
nettó ár</t>
  </si>
  <si>
    <t>Bölcsőde 1-3 éves  napi négyszeri étkezés átlag ár 1 napra</t>
  </si>
  <si>
    <t>Óvoda 4-6 éves  napi háromszori étkezés átlag ár 1 napra</t>
  </si>
  <si>
    <t>7-14 éves korosztály napi egyszer étkezés átlag ár 1 napra</t>
  </si>
  <si>
    <t>7-14 éves korosztály napi háromszori étkezés átlag ár 1 napra</t>
  </si>
  <si>
    <t>15-18  éves  korosztály napi egyszer étkezés átlag ár 1 napra</t>
  </si>
  <si>
    <t>18 év feletti  korosztály napi egyszer étkezés átlag ár 1 napra</t>
  </si>
  <si>
    <t>összesen ft-ban</t>
  </si>
  <si>
    <t>javasolt nettó ár</t>
  </si>
  <si>
    <t>összesen FT</t>
  </si>
  <si>
    <t>összesenFT</t>
  </si>
  <si>
    <t>összesenFt</t>
  </si>
  <si>
    <t xml:space="preserve">élelmezésvezető </t>
  </si>
  <si>
    <t>Gabona alapú élelmiszer átlagára</t>
  </si>
  <si>
    <t>pékáru</t>
  </si>
  <si>
    <t>száraztészta</t>
  </si>
  <si>
    <t>cereáliák</t>
  </si>
  <si>
    <t>Javasolt Nettó ár</t>
  </si>
  <si>
    <t>Nyersanyag áremelés
%-ban</t>
  </si>
  <si>
    <t>kenyér tk</t>
  </si>
  <si>
    <t>lekvár</t>
  </si>
  <si>
    <t>egyébanyagok</t>
  </si>
  <si>
    <t>sérgarépás pisk</t>
  </si>
  <si>
    <t>édes savanyú alap</t>
  </si>
  <si>
    <t>pizzakrém</t>
  </si>
  <si>
    <t>lenmag</t>
  </si>
  <si>
    <t>miretlit tésztafélék</t>
  </si>
  <si>
    <t>burgonya krokett</t>
  </si>
  <si>
    <t>Röszti</t>
  </si>
  <si>
    <t>nudli</t>
  </si>
  <si>
    <t>szilvásgombóc</t>
  </si>
  <si>
    <t>mogyorókrémres gombóc</t>
  </si>
  <si>
    <t>kínai zöldségkeverék</t>
  </si>
  <si>
    <t>vaniliás cukor</t>
  </si>
  <si>
    <t>Eperdzsem   5,5kg Hügli vagy azzal egyenértékű</t>
  </si>
  <si>
    <t>Áfonyadzsem  5,5 kg hügli vagy azzal egyenértékű</t>
  </si>
  <si>
    <t>sütés álló vegyes gyümölcsíz</t>
  </si>
  <si>
    <t>Fekete bors őrölt 25g</t>
  </si>
  <si>
    <t xml:space="preserve"> cérnácska lédig,vagy azzal egyenértékű</t>
  </si>
  <si>
    <t>orsó,vagy azzal egyenértékű</t>
  </si>
  <si>
    <t>szarvacska vagy azzal egyenértékű</t>
  </si>
  <si>
    <t xml:space="preserve"> csiga lédig, vagy azzal egyenértékű</t>
  </si>
  <si>
    <t>csusza tészta, vagy azzal egyenértékű</t>
  </si>
  <si>
    <t>penne lédgi, vagy azzal egyenértékű</t>
  </si>
  <si>
    <t>tejszín habspré 250g (kg-ban)</t>
  </si>
  <si>
    <t>leves gyöngy93</t>
  </si>
  <si>
    <t>pirított zsemlekocka</t>
  </si>
  <si>
    <t>bulgur</t>
  </si>
  <si>
    <t>tonhal növényi olajban 130g (kg-ban)</t>
  </si>
  <si>
    <t>vegyes vágott savanyúság</t>
  </si>
  <si>
    <t>ecetes alma paprika</t>
  </si>
  <si>
    <t>ecetes cékla</t>
  </si>
  <si>
    <t>méz dobozos 20g (kg-ban)</t>
  </si>
  <si>
    <t>táblás csokoládé</t>
  </si>
  <si>
    <t>szaloncukor</t>
  </si>
  <si>
    <t>háztartási keksz</t>
  </si>
  <si>
    <t>kukoricadara</t>
  </si>
  <si>
    <t>szerecsendió</t>
  </si>
  <si>
    <t>halfűszer</t>
  </si>
  <si>
    <t>hajdina</t>
  </si>
  <si>
    <t>csicseri borsó</t>
  </si>
  <si>
    <t>aszalt szilva</t>
  </si>
  <si>
    <t xml:space="preserve">aszalt sárgabarack </t>
  </si>
  <si>
    <t>metélőhagyma szárított</t>
  </si>
  <si>
    <t>kuszkusz</t>
  </si>
  <si>
    <t>árpagyöngy</t>
  </si>
  <si>
    <t>szalvéta gombóc</t>
  </si>
  <si>
    <t>kurkuma</t>
  </si>
  <si>
    <t>szódabikarbóna</t>
  </si>
  <si>
    <t>dejó</t>
  </si>
  <si>
    <t>sertés tarja</t>
  </si>
  <si>
    <t>sertés csülök</t>
  </si>
  <si>
    <t>sertés köröm</t>
  </si>
  <si>
    <t>sertés szív</t>
  </si>
  <si>
    <t>sertés tüdő</t>
  </si>
  <si>
    <t>sertés nyelv</t>
  </si>
  <si>
    <t>rozsos kifli</t>
  </si>
  <si>
    <t>korpás kifli</t>
  </si>
  <si>
    <t>rozsos zsemle</t>
  </si>
  <si>
    <t>korpás zsemle</t>
  </si>
  <si>
    <t>diákrúd</t>
  </si>
  <si>
    <t>briós</t>
  </si>
  <si>
    <t>kräfli</t>
  </si>
  <si>
    <t>pizzásrúd</t>
  </si>
  <si>
    <t>meggyes rácsos</t>
  </si>
  <si>
    <t>virslis táska</t>
  </si>
  <si>
    <t>fokhagyma</t>
  </si>
  <si>
    <t>kaliforniai paprika</t>
  </si>
  <si>
    <t>kápia paprika</t>
  </si>
  <si>
    <t>lilahagyma</t>
  </si>
  <si>
    <t>fejessaláta</t>
  </si>
  <si>
    <t>karfiol</t>
  </si>
  <si>
    <t>gomba</t>
  </si>
  <si>
    <t>citrom</t>
  </si>
  <si>
    <t>kivi</t>
  </si>
  <si>
    <t>cékla</t>
  </si>
  <si>
    <t>cukkini</t>
  </si>
  <si>
    <t>padlizsán</t>
  </si>
  <si>
    <t>avokádó</t>
  </si>
  <si>
    <t>mirelit tésztafélék</t>
  </si>
  <si>
    <t xml:space="preserve">Rezsi 
</t>
  </si>
  <si>
    <t>Áremelési javaslat 2024 január 1-től</t>
  </si>
  <si>
    <t>2024 élelmiszer 
beszerzési árak 
alapján számolt ár</t>
  </si>
  <si>
    <t>2024 évi Nyersanyag norma számítás</t>
  </si>
  <si>
    <t>Sertéscsülök csont nélkül</t>
  </si>
  <si>
    <t>húsos csont</t>
  </si>
  <si>
    <t>Sertés dagadó</t>
  </si>
  <si>
    <t>magvas zsemle</t>
  </si>
  <si>
    <t>Szezámmagos zsemle</t>
  </si>
  <si>
    <t>búrkifli (50gr)</t>
  </si>
  <si>
    <t>TK Briós</t>
  </si>
  <si>
    <t>TK Búrkifli (50gr)</t>
  </si>
  <si>
    <t>TK Pizzásrúd</t>
  </si>
  <si>
    <t>Fonott kalács 500g</t>
  </si>
  <si>
    <t>foszlós kalács 500g</t>
  </si>
  <si>
    <t>kuglóf 500g</t>
  </si>
  <si>
    <t>Lekváros táska 50g</t>
  </si>
  <si>
    <t>Lekváros bukta 100g</t>
  </si>
  <si>
    <t>Túrós batyu 100g</t>
  </si>
  <si>
    <t>túrós rétes 120g</t>
  </si>
  <si>
    <t>sajtos rúd 100g</t>
  </si>
  <si>
    <t>pizzás csiga 50g</t>
  </si>
  <si>
    <t>Vaníliás csiga 50g</t>
  </si>
  <si>
    <t>élesztő 1/1</t>
  </si>
  <si>
    <t>Zsemle morzsa lédig</t>
  </si>
  <si>
    <t>vöröshagyma jan1-márc31</t>
  </si>
  <si>
    <t>vöröshagyma ápr 1- jún 30</t>
  </si>
  <si>
    <t>vöröshagyma júl1-dec31</t>
  </si>
  <si>
    <t>pertezselyem gyökér</t>
  </si>
  <si>
    <t>burgonya jan1-május 31</t>
  </si>
  <si>
    <t>burgonya jún 1- aug 31</t>
  </si>
  <si>
    <t>burgonya szept1-dec31</t>
  </si>
  <si>
    <t>fejeskáposzta jan1-ápr30</t>
  </si>
  <si>
    <t>fejeskáposzta máj1-júl31</t>
  </si>
  <si>
    <t>fejeskáposzta aug1-dec31</t>
  </si>
  <si>
    <t>jégcsapretek jan1-ápr30</t>
  </si>
  <si>
    <t>jégcsapretek máj1-jún30</t>
  </si>
  <si>
    <t>jégcsapretek szept1-dec31</t>
  </si>
  <si>
    <t>zöldhagyma</t>
  </si>
  <si>
    <t>zöldpaprika jan1-máj31</t>
  </si>
  <si>
    <t>zöldpaprika jún1-okt31</t>
  </si>
  <si>
    <t>zöldpaprika nov1-dec31</t>
  </si>
  <si>
    <t>paradicsom jan1-máj31</t>
  </si>
  <si>
    <t>paradicsom jún1-okt31</t>
  </si>
  <si>
    <t>paradicsom nov1-dec31</t>
  </si>
  <si>
    <t>kígyóuborka jan1-máj31</t>
  </si>
  <si>
    <t>kígyóuborka jún1-szrept30</t>
  </si>
  <si>
    <t>kígyóuborka okt1-dec31</t>
  </si>
  <si>
    <t>savanyúkáposzta levél</t>
  </si>
  <si>
    <t>savanyúkáposzta szeletelt</t>
  </si>
  <si>
    <t>sütőtök</t>
  </si>
  <si>
    <t>ananász</t>
  </si>
  <si>
    <t>alma jan1-jún30</t>
  </si>
  <si>
    <t>mandarin szept1-dec31</t>
  </si>
  <si>
    <t>mandarin jan1-ápr30</t>
  </si>
  <si>
    <t>narancs szept1-dec31</t>
  </si>
  <si>
    <t>narancs jan1-ápr30</t>
  </si>
  <si>
    <t>szamóca jún1-júl15</t>
  </si>
  <si>
    <t>sárgabarack jún1-szept15</t>
  </si>
  <si>
    <t>őszibarack júl1-aug31</t>
  </si>
  <si>
    <t>körte aug1-dec31</t>
  </si>
  <si>
    <t>körte jan1-ápr30</t>
  </si>
  <si>
    <t>alma aug1-dec30</t>
  </si>
  <si>
    <t>csemege szőlő</t>
  </si>
  <si>
    <t>alma kocka mir 10kg</t>
  </si>
  <si>
    <t>almacsík mir 16</t>
  </si>
  <si>
    <t>földieper mir 2500g</t>
  </si>
  <si>
    <t>erdei gyüm mir 10kg</t>
  </si>
  <si>
    <t>szilva mirelit 10kg</t>
  </si>
  <si>
    <t>meggy mir 10kg</t>
  </si>
  <si>
    <t>leveszöldség mir 2500g</t>
  </si>
  <si>
    <t>sárgarépa mir 20kg</t>
  </si>
  <si>
    <t>sárgarépa mir 2500g</t>
  </si>
  <si>
    <t>petrezselyem gyökér mir. 20kg</t>
  </si>
  <si>
    <t>zöldborsó mir. 2500g</t>
  </si>
  <si>
    <t>zöldborsó mir. 20kg</t>
  </si>
  <si>
    <t>lecsó mir</t>
  </si>
  <si>
    <t>kelbimbó mir</t>
  </si>
  <si>
    <t>karfiol mir 2500g</t>
  </si>
  <si>
    <t>karfiol mir 18-20kg</t>
  </si>
  <si>
    <t>karalábé mir. 2500g</t>
  </si>
  <si>
    <t>karalábé mir. 20kg</t>
  </si>
  <si>
    <t>s.h.zöldbab mir. 2500g</t>
  </si>
  <si>
    <t>s.h.zöldbab mir. 20kg</t>
  </si>
  <si>
    <t xml:space="preserve">ceruzabab </t>
  </si>
  <si>
    <t>gyalult tők mir. 2500g</t>
  </si>
  <si>
    <t>gyalult tők mir 20kg</t>
  </si>
  <si>
    <t>spenót mir</t>
  </si>
  <si>
    <t>mexikói vegyeszöldség mir</t>
  </si>
  <si>
    <t>finomfőzelékalap mir</t>
  </si>
  <si>
    <t>petrezselyem zöld. Cs.</t>
  </si>
  <si>
    <t>petrezselyem zöld. Mir.</t>
  </si>
  <si>
    <t>kapor mir</t>
  </si>
  <si>
    <t>brokkoli mir 1kg</t>
  </si>
  <si>
    <t>brokkoli mir 20kg</t>
  </si>
  <si>
    <t>elősütött hasábburgonya mir</t>
  </si>
  <si>
    <t>steak burgonya mir</t>
  </si>
  <si>
    <t>Gnocchi</t>
  </si>
  <si>
    <t>túrós derelye 600g</t>
  </si>
  <si>
    <t>túrós derelye 10kg</t>
  </si>
  <si>
    <t>ízes derelye 600gr</t>
  </si>
  <si>
    <t>ízes derelye 10kg</t>
  </si>
  <si>
    <t>sárgabarackos gombóc</t>
  </si>
  <si>
    <t>pangasius halfilé  mir</t>
  </si>
  <si>
    <t>halrudacska mir</t>
  </si>
  <si>
    <t>pulykacombfilé 1kg mir</t>
  </si>
  <si>
    <t>pulykamellfilé mir. 1kg</t>
  </si>
  <si>
    <t>pecsenye kacsacomb mir</t>
  </si>
  <si>
    <t>sürített paradicsom 5/1</t>
  </si>
  <si>
    <t>csemege uborka 6-9</t>
  </si>
  <si>
    <t>vörösbab konzerv 1,5kg (kg-ban)</t>
  </si>
  <si>
    <t>gyümölcslé 2dl (literben) alma</t>
  </si>
  <si>
    <t>finomliszt BL-55 2kg</t>
  </si>
  <si>
    <t>rizs 1/1 A</t>
  </si>
  <si>
    <t>előgőzőlt rizs 1/1</t>
  </si>
  <si>
    <t>szezámmag</t>
  </si>
  <si>
    <t>mák darált</t>
  </si>
  <si>
    <t>dióbél</t>
  </si>
  <si>
    <t>müzli szelet 200gr</t>
  </si>
  <si>
    <t>bombi 45gr (kg-ban)</t>
  </si>
  <si>
    <t>Főzőtejszin 1l</t>
  </si>
  <si>
    <t>sütőmargarin 500gr</t>
  </si>
  <si>
    <t>margarin liga light</t>
  </si>
  <si>
    <t>Lekvár barack 5,5 extra</t>
  </si>
  <si>
    <t>Jam extra 25g (kg-ba)</t>
  </si>
  <si>
    <t>lekvár erdeigyümölcs</t>
  </si>
  <si>
    <t>Sajt mártás alap 2kg</t>
  </si>
  <si>
    <t>Nutti Mogyorókrém 1kg,vagy azzal egyenértékű</t>
  </si>
  <si>
    <t>piskóta szelet 20gr</t>
  </si>
  <si>
    <t>szárnyas füszerkeverék</t>
  </si>
  <si>
    <t>Delikát KNORR 20kg,vagy azzal egyenértékű</t>
  </si>
  <si>
    <t xml:space="preserve">Fahéj örölt  250 gr Kajári </t>
  </si>
  <si>
    <t xml:space="preserve">Szegfűszeg örölt  250 gr Kajári </t>
  </si>
  <si>
    <t>Bazsalikom 250gr</t>
  </si>
  <si>
    <t>Oregánó 250gr</t>
  </si>
  <si>
    <t>Majoranna (morzsolt)</t>
  </si>
  <si>
    <t>Köménymag őrölt 250g</t>
  </si>
  <si>
    <t>Babérlevél 250g</t>
  </si>
  <si>
    <t>Globus mustár 5kg azzal egyenértékű</t>
  </si>
  <si>
    <t>ecetes torma 200g</t>
  </si>
  <si>
    <t>Kethup globus vödrös 5.kg,vagy azzal egyenértékű</t>
  </si>
  <si>
    <t>Majonéz csemege 5kg,vagy azzal egyenértékű</t>
  </si>
  <si>
    <t>napraforgó mag hántolt</t>
  </si>
  <si>
    <t>Tárkony morzsolt 250gr</t>
  </si>
  <si>
    <t>chili con carne alap</t>
  </si>
  <si>
    <t>gyümölcs koktél 2,5kg</t>
  </si>
  <si>
    <t>Ravioli</t>
  </si>
  <si>
    <t xml:space="preserve">olívabogyó </t>
  </si>
  <si>
    <t>tépőzáras sertés májkérm  62g (kg-ban)</t>
  </si>
  <si>
    <t>aprított tonhal  (kg-ban)</t>
  </si>
  <si>
    <t>Lecsó üveges natúr</t>
  </si>
  <si>
    <t>csoki tojás 25g</t>
  </si>
  <si>
    <t>csoki mikulás 25g</t>
  </si>
  <si>
    <t>Gyümölcs tea 1/1</t>
  </si>
  <si>
    <t>LIPTON tea filteres(250g) 25db-os,vagy azzal egyenértékű</t>
  </si>
  <si>
    <t>Citrompótló 1/1</t>
  </si>
  <si>
    <t>Tojás L-es méret</t>
  </si>
  <si>
    <t>Kotányi só malom 36g</t>
  </si>
  <si>
    <t>Kotányi egészbors malom 36gr</t>
  </si>
  <si>
    <t>Kotányi Chili malom 24g</t>
  </si>
  <si>
    <t>gyros fűszerkeverék 1/1</t>
  </si>
  <si>
    <t>tsatsiki fűszer 1/1</t>
  </si>
  <si>
    <t>Marha erőleves por  5kg,vagy azzal egyenértékű</t>
  </si>
  <si>
    <t>Tyúk erőleves por 5kg,vagy azzal egyenértékű</t>
  </si>
  <si>
    <t>őrölt csemege paprika lédig 5kg</t>
  </si>
  <si>
    <t>Zöldségkosár magyaros ételízesítő 700gr</t>
  </si>
  <si>
    <t>Édes piros paprikakrém</t>
  </si>
  <si>
    <t>Édes piros paprikakrém füstölt ízű</t>
  </si>
  <si>
    <t>Gulyáskrém édes</t>
  </si>
  <si>
    <t>Gulyáskrém édes füstölt ízű</t>
  </si>
  <si>
    <t>narancslé 2dl (literben)</t>
  </si>
  <si>
    <t>öszibaracklé 2dl (literben)</t>
  </si>
  <si>
    <t>kakashús</t>
  </si>
  <si>
    <t>csirke comb 20-25 dkg egész</t>
  </si>
  <si>
    <t>csirke mell csontos</t>
  </si>
  <si>
    <t>csirke alsó comb</t>
  </si>
  <si>
    <t>tyúkhús</t>
  </si>
  <si>
    <t>füstölt főtt tarja (kaiser)</t>
  </si>
  <si>
    <t>műbeles sertés virsli 80% hústartalommal (Kométa)</t>
  </si>
  <si>
    <t>pizzasonkás szalámi (krasno)</t>
  </si>
  <si>
    <t>csemege szalámi (tauris torrero)</t>
  </si>
  <si>
    <t>Turista szalámi (privát)</t>
  </si>
  <si>
    <t>paprikás csemege szalámi (krasno)</t>
  </si>
  <si>
    <t>sertés párizsi 60% hústartalommal(platán)</t>
  </si>
  <si>
    <t>gépsonka (krasno)</t>
  </si>
  <si>
    <t>Soproni felvágott (platán)</t>
  </si>
  <si>
    <t>lecsókolbász sertésből(privát)</t>
  </si>
  <si>
    <t>füstöltparaszt kolbász (kaiser)</t>
  </si>
  <si>
    <t>sütőkolbász (privát)</t>
  </si>
  <si>
    <t>olasz felvágott( platán)</t>
  </si>
  <si>
    <t>Pulyka párizsi 60% húst. F-F</t>
  </si>
  <si>
    <t>Pulykamell sonkaszelet (Gallicoop)</t>
  </si>
  <si>
    <t>Zala felvágott (platán)</t>
  </si>
  <si>
    <t>csemege debreceni (csemege privát)</t>
  </si>
  <si>
    <t>sütnivaló májas hurka (privát)</t>
  </si>
  <si>
    <t>kenőmájas (kaiser)</t>
  </si>
  <si>
    <t>füstölt csemege kolbász (privát)</t>
  </si>
  <si>
    <t>szeletelt bacon (Tamáshús prémium)</t>
  </si>
  <si>
    <t>tej 5/1, 1,5% zs.t. (Fino,Tobi)</t>
  </si>
  <si>
    <t>tej 5/1, 2,8% zs.t. (Fino,Tobi)</t>
  </si>
  <si>
    <t>Tej 1/1 2,8% zs.t. UHT (Tolle, mizo)</t>
  </si>
  <si>
    <t>tejföl 5/1 20% zs.t. tömlős (Fino)</t>
  </si>
  <si>
    <t>tejföl 5/1 12% zs.t. tömlős (Fino)</t>
  </si>
  <si>
    <t>poharas tej 0,2 l 2,8% zs.t. (Fino)</t>
  </si>
  <si>
    <t>poharas karamellás tej 0,2l (Mizo)</t>
  </si>
  <si>
    <t>poharas vaníliás tej 0,2l (Mlekovita)</t>
  </si>
  <si>
    <t>poharas kakaós tej 0,2l (Mlekovita)</t>
  </si>
  <si>
    <t>félzsíros túró 1/1 tejalapú</t>
  </si>
  <si>
    <t>vödrös sajtkrém 1kg</t>
  </si>
  <si>
    <t>vödrös vajkrém 1kg</t>
  </si>
  <si>
    <t>teavaj 10dkg</t>
  </si>
  <si>
    <t>trappista sajt korong (Tolle)</t>
  </si>
  <si>
    <t>Mozzarella sajt (Hajdúsági) KG-ban</t>
  </si>
  <si>
    <t>túró rudi natur 30g (Mizo) kg-ban</t>
  </si>
  <si>
    <t>Gyümölcsös ivójoghurt 250ml(jogobella)</t>
  </si>
  <si>
    <t>kefir poharas 150g</t>
  </si>
  <si>
    <t>zöldfűszeres vajkrém 200g (Mizo)</t>
  </si>
  <si>
    <t>magyaros vajkrém 200g (Mizo)</t>
  </si>
  <si>
    <t>óvári sajt (Hajdúsági)</t>
  </si>
  <si>
    <t>Füstölt sajt (Hajdúsági)</t>
  </si>
  <si>
    <t>Feta sajt (Hajdúsági)</t>
  </si>
  <si>
    <t>Camembert natúr sajt (Sajtmester)</t>
  </si>
  <si>
    <t>Kinder tejszelet</t>
  </si>
  <si>
    <t>Zott habos csokoládé puding 175g</t>
  </si>
  <si>
    <t>Szívecske Gyümölcs joghurt 125g</t>
  </si>
  <si>
    <t>natur szendvicskrém (FINO) 200g</t>
  </si>
  <si>
    <t>kockasajt natúr 8 cikkelyes (140)g</t>
  </si>
  <si>
    <t>Kockasajt ízesített (Kőröstej) 8 cikkelyes</t>
  </si>
  <si>
    <t>Sajtkrém ízesített (Mizo) 200g</t>
  </si>
  <si>
    <t>Füstölt kolozsvári szalonna</t>
  </si>
  <si>
    <t xml:space="preserve">összesen: </t>
  </si>
  <si>
    <t xml:space="preserve">átlag ár: </t>
  </si>
  <si>
    <t>csoki tojás (25g)</t>
  </si>
  <si>
    <t>Csoki mikulás (25g)</t>
  </si>
  <si>
    <t>zabkeksz 50g (kg-ban)</t>
  </si>
  <si>
    <t>teljeskiörlésű foszlós 500g</t>
  </si>
  <si>
    <t>tk. Pogi 50g</t>
  </si>
  <si>
    <t>pogi nagy 100g</t>
  </si>
  <si>
    <t>pogi kicsi 50g</t>
  </si>
  <si>
    <t>virág kalács 200g</t>
  </si>
  <si>
    <t>sós fonott 50g</t>
  </si>
  <si>
    <t>kakaóscsiga 50g</t>
  </si>
  <si>
    <t>Bátaszék,2023.11.28</t>
  </si>
  <si>
    <t>Dunai István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</si>
</sst>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 CE"/>
    </font>
    <font>
      <b/>
      <sz val="16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163">
    <xf numFmtId="0" fontId="0" fillId="0" borderId="0" xfId="0"/>
    <xf numFmtId="0" fontId="2" fillId="0" borderId="0" xfId="0" applyFont="1"/>
    <xf numFmtId="41" fontId="2" fillId="0" borderId="0" xfId="0" applyNumberFormat="1" applyFont="1" applyFill="1" applyBorder="1"/>
    <xf numFmtId="41" fontId="2" fillId="0" borderId="0" xfId="0" applyNumberFormat="1" applyFont="1"/>
    <xf numFmtId="0" fontId="2" fillId="0" borderId="0" xfId="1" applyFont="1"/>
    <xf numFmtId="41" fontId="2" fillId="0" borderId="0" xfId="1" applyNumberFormat="1" applyFont="1"/>
    <xf numFmtId="0" fontId="0" fillId="0" borderId="6" xfId="0" applyBorder="1"/>
    <xf numFmtId="0" fontId="0" fillId="0" borderId="6" xfId="0" applyFont="1" applyBorder="1"/>
    <xf numFmtId="0" fontId="0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44" fontId="5" fillId="0" borderId="6" xfId="1" applyNumberFormat="1" applyFont="1" applyFill="1" applyBorder="1" applyAlignment="1">
      <alignment horizontal="center"/>
    </xf>
    <xf numFmtId="44" fontId="5" fillId="0" borderId="6" xfId="1" applyNumberFormat="1" applyFont="1" applyFill="1" applyBorder="1" applyAlignment="1">
      <alignment horizontal="left"/>
    </xf>
    <xf numFmtId="44" fontId="5" fillId="0" borderId="6" xfId="1" applyNumberFormat="1" applyFont="1" applyBorder="1" applyAlignment="1">
      <alignment horizontal="center"/>
    </xf>
    <xf numFmtId="44" fontId="5" fillId="0" borderId="6" xfId="1" applyNumberFormat="1" applyFont="1" applyBorder="1" applyAlignment="1">
      <alignment horizontal="left"/>
    </xf>
    <xf numFmtId="44" fontId="5" fillId="0" borderId="6" xfId="3" applyNumberFormat="1" applyFont="1" applyBorder="1" applyAlignment="1">
      <alignment horizontal="center"/>
    </xf>
    <xf numFmtId="44" fontId="5" fillId="0" borderId="6" xfId="3" applyNumberFormat="1" applyFont="1" applyBorder="1" applyAlignment="1">
      <alignment horizontal="left"/>
    </xf>
    <xf numFmtId="44" fontId="0" fillId="0" borderId="6" xfId="0" applyNumberFormat="1" applyFont="1" applyBorder="1"/>
    <xf numFmtId="0" fontId="0" fillId="0" borderId="0" xfId="0" applyAlignment="1">
      <alignment horizontal="center"/>
    </xf>
    <xf numFmtId="0" fontId="6" fillId="0" borderId="2" xfId="1" applyFont="1" applyBorder="1" applyAlignment="1">
      <alignment vertical="top"/>
    </xf>
    <xf numFmtId="0" fontId="6" fillId="0" borderId="13" xfId="1" applyFont="1" applyBorder="1" applyAlignment="1">
      <alignment vertical="top"/>
    </xf>
    <xf numFmtId="0" fontId="7" fillId="0" borderId="2" xfId="1" applyFont="1" applyBorder="1" applyAlignment="1">
      <alignment vertical="top" wrapText="1"/>
    </xf>
    <xf numFmtId="0" fontId="7" fillId="0" borderId="13" xfId="1" applyFont="1" applyBorder="1" applyAlignment="1">
      <alignment vertical="top" wrapText="1"/>
    </xf>
    <xf numFmtId="0" fontId="6" fillId="0" borderId="2" xfId="1" applyFont="1" applyBorder="1" applyAlignment="1">
      <alignment vertical="top" wrapText="1"/>
    </xf>
    <xf numFmtId="0" fontId="6" fillId="0" borderId="16" xfId="1" applyFont="1" applyBorder="1" applyAlignment="1">
      <alignment vertical="top"/>
    </xf>
    <xf numFmtId="0" fontId="6" fillId="0" borderId="22" xfId="1" applyFont="1" applyBorder="1" applyAlignment="1">
      <alignment vertical="top"/>
    </xf>
    <xf numFmtId="2" fontId="8" fillId="0" borderId="5" xfId="2" applyNumberFormat="1" applyFont="1" applyFill="1" applyBorder="1" applyAlignment="1">
      <alignment horizontal="left"/>
    </xf>
    <xf numFmtId="0" fontId="6" fillId="0" borderId="26" xfId="1" applyFont="1" applyBorder="1" applyAlignment="1">
      <alignment vertical="top" wrapText="1"/>
    </xf>
    <xf numFmtId="0" fontId="6" fillId="0" borderId="14" xfId="1" applyFont="1" applyBorder="1" applyAlignment="1">
      <alignment vertical="top" wrapText="1"/>
    </xf>
    <xf numFmtId="0" fontId="9" fillId="0" borderId="22" xfId="1" applyFont="1" applyBorder="1"/>
    <xf numFmtId="0" fontId="1" fillId="0" borderId="3" xfId="1" applyFont="1" applyBorder="1"/>
    <xf numFmtId="0" fontId="1" fillId="0" borderId="4" xfId="1" applyFont="1" applyBorder="1"/>
    <xf numFmtId="0" fontId="1" fillId="0" borderId="5" xfId="1" applyFont="1" applyBorder="1"/>
    <xf numFmtId="41" fontId="1" fillId="0" borderId="6" xfId="1" applyNumberFormat="1" applyFont="1" applyBorder="1" applyAlignment="1">
      <alignment horizontal="center"/>
    </xf>
    <xf numFmtId="41" fontId="1" fillId="0" borderId="7" xfId="1" applyNumberFormat="1" applyFont="1" applyBorder="1" applyAlignment="1">
      <alignment horizontal="center"/>
    </xf>
    <xf numFmtId="41" fontId="1" fillId="0" borderId="5" xfId="1" applyNumberFormat="1" applyFont="1" applyBorder="1"/>
    <xf numFmtId="41" fontId="1" fillId="0" borderId="6" xfId="1" applyNumberFormat="1" applyFont="1" applyBorder="1"/>
    <xf numFmtId="41" fontId="1" fillId="0" borderId="7" xfId="1" applyNumberFormat="1" applyFont="1" applyBorder="1"/>
    <xf numFmtId="41" fontId="1" fillId="3" borderId="6" xfId="1" applyNumberFormat="1" applyFont="1" applyFill="1" applyBorder="1"/>
    <xf numFmtId="41" fontId="1" fillId="0" borderId="8" xfId="1" applyNumberFormat="1" applyFont="1" applyBorder="1"/>
    <xf numFmtId="41" fontId="1" fillId="0" borderId="9" xfId="1" applyNumberFormat="1" applyFont="1" applyBorder="1"/>
    <xf numFmtId="41" fontId="1" fillId="0" borderId="10" xfId="1" applyNumberFormat="1" applyFont="1" applyBorder="1"/>
    <xf numFmtId="41" fontId="1" fillId="0" borderId="11" xfId="1" applyNumberFormat="1" applyFont="1" applyBorder="1"/>
    <xf numFmtId="41" fontId="1" fillId="0" borderId="12" xfId="1" applyNumberFormat="1" applyFont="1" applyBorder="1"/>
    <xf numFmtId="41" fontId="1" fillId="3" borderId="6" xfId="1" applyNumberFormat="1" applyFont="1" applyFill="1" applyBorder="1" applyAlignment="1">
      <alignment horizontal="center"/>
    </xf>
    <xf numFmtId="0" fontId="1" fillId="0" borderId="8" xfId="1" applyFont="1" applyBorder="1"/>
    <xf numFmtId="41" fontId="1" fillId="0" borderId="9" xfId="1" applyNumberFormat="1" applyFont="1" applyBorder="1" applyAlignment="1">
      <alignment horizontal="center"/>
    </xf>
    <xf numFmtId="41" fontId="1" fillId="0" borderId="10" xfId="1" applyNumberFormat="1" applyFont="1" applyBorder="1" applyAlignment="1">
      <alignment horizontal="center"/>
    </xf>
    <xf numFmtId="41" fontId="1" fillId="0" borderId="11" xfId="1" applyNumberFormat="1" applyFont="1" applyBorder="1" applyAlignment="1">
      <alignment horizontal="center"/>
    </xf>
    <xf numFmtId="41" fontId="1" fillId="0" borderId="12" xfId="1" applyNumberFormat="1" applyFont="1" applyBorder="1" applyAlignment="1">
      <alignment horizontal="center"/>
    </xf>
    <xf numFmtId="0" fontId="1" fillId="0" borderId="5" xfId="1" applyFont="1" applyFill="1" applyBorder="1"/>
    <xf numFmtId="41" fontId="1" fillId="0" borderId="15" xfId="1" applyNumberFormat="1" applyFont="1" applyBorder="1"/>
    <xf numFmtId="0" fontId="1" fillId="0" borderId="6" xfId="1" applyFont="1" applyBorder="1"/>
    <xf numFmtId="0" fontId="1" fillId="0" borderId="17" xfId="1" applyFont="1" applyBorder="1"/>
    <xf numFmtId="41" fontId="1" fillId="0" borderId="18" xfId="1" applyNumberFormat="1" applyFont="1" applyBorder="1" applyAlignment="1">
      <alignment horizontal="center"/>
    </xf>
    <xf numFmtId="0" fontId="1" fillId="0" borderId="20" xfId="1" applyFont="1" applyBorder="1"/>
    <xf numFmtId="0" fontId="1" fillId="0" borderId="21" xfId="1" applyFont="1" applyBorder="1"/>
    <xf numFmtId="41" fontId="1" fillId="0" borderId="18" xfId="1" applyNumberFormat="1" applyFont="1" applyBorder="1"/>
    <xf numFmtId="41" fontId="1" fillId="0" borderId="19" xfId="1" applyNumberFormat="1" applyFont="1" applyBorder="1"/>
    <xf numFmtId="42" fontId="1" fillId="0" borderId="11" xfId="1" applyNumberFormat="1" applyFont="1" applyFill="1" applyBorder="1" applyAlignment="1">
      <alignment horizontal="center"/>
    </xf>
    <xf numFmtId="42" fontId="1" fillId="0" borderId="12" xfId="1" applyNumberFormat="1" applyFont="1" applyFill="1" applyBorder="1"/>
    <xf numFmtId="42" fontId="1" fillId="0" borderId="6" xfId="1" applyNumberFormat="1" applyFont="1" applyFill="1" applyBorder="1" applyAlignment="1">
      <alignment horizontal="center"/>
    </xf>
    <xf numFmtId="41" fontId="1" fillId="0" borderId="23" xfId="1" applyNumberFormat="1" applyFont="1" applyBorder="1" applyAlignment="1">
      <alignment horizontal="center"/>
    </xf>
    <xf numFmtId="41" fontId="1" fillId="0" borderId="24" xfId="1" applyNumberFormat="1" applyFont="1" applyBorder="1" applyAlignment="1">
      <alignment horizontal="center"/>
    </xf>
    <xf numFmtId="41" fontId="1" fillId="0" borderId="25" xfId="1" applyNumberFormat="1" applyFont="1" applyBorder="1" applyAlignment="1">
      <alignment horizontal="center"/>
    </xf>
    <xf numFmtId="41" fontId="1" fillId="0" borderId="22" xfId="1" applyNumberFormat="1" applyFont="1" applyBorder="1"/>
    <xf numFmtId="41" fontId="1" fillId="0" borderId="27" xfId="1" applyNumberFormat="1" applyFont="1" applyBorder="1" applyAlignment="1">
      <alignment horizontal="center"/>
    </xf>
    <xf numFmtId="41" fontId="1" fillId="0" borderId="28" xfId="1" applyNumberFormat="1" applyFont="1" applyBorder="1"/>
    <xf numFmtId="41" fontId="1" fillId="0" borderId="20" xfId="1" applyNumberFormat="1" applyFont="1" applyBorder="1"/>
    <xf numFmtId="0" fontId="1" fillId="0" borderId="28" xfId="1" applyFont="1" applyBorder="1"/>
    <xf numFmtId="0" fontId="1" fillId="0" borderId="29" xfId="1" applyFont="1" applyBorder="1"/>
    <xf numFmtId="41" fontId="1" fillId="0" borderId="30" xfId="1" applyNumberFormat="1" applyFont="1" applyBorder="1"/>
    <xf numFmtId="2" fontId="8" fillId="0" borderId="5" xfId="2" applyNumberFormat="1" applyFont="1" applyFill="1" applyBorder="1" applyAlignment="1">
      <alignment horizontal="left" wrapText="1"/>
    </xf>
    <xf numFmtId="41" fontId="1" fillId="0" borderId="30" xfId="1" applyNumberFormat="1" applyFont="1" applyBorder="1" applyAlignment="1">
      <alignment horizontal="center"/>
    </xf>
    <xf numFmtId="0" fontId="1" fillId="0" borderId="0" xfId="1" applyFont="1" applyBorder="1"/>
    <xf numFmtId="41" fontId="1" fillId="0" borderId="0" xfId="1" applyNumberFormat="1" applyFont="1" applyBorder="1" applyAlignment="1">
      <alignment horizontal="center"/>
    </xf>
    <xf numFmtId="41" fontId="9" fillId="2" borderId="6" xfId="1" applyNumberFormat="1" applyFont="1" applyFill="1" applyBorder="1" applyAlignment="1">
      <alignment horizontal="center"/>
    </xf>
    <xf numFmtId="41" fontId="1" fillId="2" borderId="6" xfId="1" applyNumberFormat="1" applyFont="1" applyFill="1" applyBorder="1"/>
    <xf numFmtId="41" fontId="9" fillId="2" borderId="6" xfId="1" applyNumberFormat="1" applyFont="1" applyFill="1" applyBorder="1"/>
    <xf numFmtId="41" fontId="9" fillId="2" borderId="18" xfId="1" applyNumberFormat="1" applyFont="1" applyFill="1" applyBorder="1"/>
    <xf numFmtId="41" fontId="9" fillId="2" borderId="18" xfId="1" applyNumberFormat="1" applyFont="1" applyFill="1" applyBorder="1" applyAlignment="1">
      <alignment horizontal="center"/>
    </xf>
    <xf numFmtId="41" fontId="1" fillId="2" borderId="6" xfId="1" applyNumberFormat="1" applyFont="1" applyFill="1" applyBorder="1" applyAlignment="1">
      <alignment horizontal="center"/>
    </xf>
    <xf numFmtId="41" fontId="1" fillId="0" borderId="6" xfId="1" applyNumberFormat="1" applyFont="1" applyFill="1" applyBorder="1" applyAlignment="1">
      <alignment horizontal="center"/>
    </xf>
    <xf numFmtId="41" fontId="1" fillId="0" borderId="29" xfId="1" applyNumberFormat="1" applyFont="1" applyBorder="1" applyAlignment="1"/>
    <xf numFmtId="9" fontId="0" fillId="0" borderId="0" xfId="0" applyNumberFormat="1"/>
    <xf numFmtId="0" fontId="0" fillId="0" borderId="6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10" fillId="0" borderId="6" xfId="0" applyFont="1" applyFill="1" applyBorder="1"/>
    <xf numFmtId="0" fontId="10" fillId="0" borderId="6" xfId="0" applyFont="1" applyBorder="1"/>
    <xf numFmtId="0" fontId="10" fillId="0" borderId="0" xfId="0" applyFont="1"/>
    <xf numFmtId="42" fontId="11" fillId="2" borderId="6" xfId="0" applyNumberFormat="1" applyFont="1" applyFill="1" applyBorder="1"/>
    <xf numFmtId="42" fontId="11" fillId="0" borderId="6" xfId="0" applyNumberFormat="1" applyFont="1" applyBorder="1"/>
    <xf numFmtId="0" fontId="1" fillId="4" borderId="5" xfId="1" applyFont="1" applyFill="1" applyBorder="1"/>
    <xf numFmtId="0" fontId="1" fillId="3" borderId="5" xfId="1" applyFont="1" applyFill="1" applyBorder="1"/>
    <xf numFmtId="2" fontId="8" fillId="4" borderId="5" xfId="2" applyNumberFormat="1" applyFont="1" applyFill="1" applyBorder="1" applyAlignment="1">
      <alignment horizontal="left"/>
    </xf>
    <xf numFmtId="0" fontId="1" fillId="5" borderId="30" xfId="1" applyFont="1" applyFill="1" applyBorder="1"/>
    <xf numFmtId="0" fontId="1" fillId="3" borderId="0" xfId="1" applyFont="1" applyFill="1" applyBorder="1"/>
    <xf numFmtId="0" fontId="2" fillId="3" borderId="0" xfId="0" applyFont="1" applyFill="1"/>
    <xf numFmtId="41" fontId="1" fillId="4" borderId="5" xfId="1" applyNumberFormat="1" applyFont="1" applyFill="1" applyBorder="1"/>
    <xf numFmtId="0" fontId="1" fillId="0" borderId="32" xfId="1" applyFont="1" applyBorder="1"/>
    <xf numFmtId="0" fontId="1" fillId="0" borderId="35" xfId="1" applyFont="1" applyBorder="1"/>
    <xf numFmtId="41" fontId="1" fillId="0" borderId="23" xfId="1" applyNumberFormat="1" applyFont="1" applyBorder="1"/>
    <xf numFmtId="2" fontId="8" fillId="3" borderId="5" xfId="2" applyNumberFormat="1" applyFont="1" applyFill="1" applyBorder="1" applyAlignment="1">
      <alignment horizontal="left"/>
    </xf>
    <xf numFmtId="41" fontId="1" fillId="3" borderId="5" xfId="1" applyNumberFormat="1" applyFont="1" applyFill="1" applyBorder="1"/>
    <xf numFmtId="0" fontId="1" fillId="0" borderId="6" xfId="1" applyFont="1" applyBorder="1" applyAlignment="1">
      <alignment vertical="top"/>
    </xf>
    <xf numFmtId="41" fontId="1" fillId="3" borderId="7" xfId="1" applyNumberFormat="1" applyFont="1" applyFill="1" applyBorder="1" applyAlignment="1">
      <alignment horizontal="center"/>
    </xf>
    <xf numFmtId="41" fontId="1" fillId="0" borderId="38" xfId="1" applyNumberFormat="1" applyFont="1" applyBorder="1" applyAlignment="1">
      <alignment horizontal="center"/>
    </xf>
    <xf numFmtId="41" fontId="1" fillId="3" borderId="0" xfId="1" applyNumberFormat="1" applyFont="1" applyFill="1" applyBorder="1" applyAlignment="1">
      <alignment horizontal="center"/>
    </xf>
    <xf numFmtId="41" fontId="1" fillId="0" borderId="33" xfId="1" applyNumberFormat="1" applyFont="1" applyBorder="1"/>
    <xf numFmtId="41" fontId="1" fillId="0" borderId="34" xfId="1" applyNumberFormat="1" applyFont="1" applyBorder="1"/>
    <xf numFmtId="41" fontId="1" fillId="0" borderId="36" xfId="1" applyNumberFormat="1" applyFont="1" applyBorder="1"/>
    <xf numFmtId="41" fontId="1" fillId="0" borderId="37" xfId="1" applyNumberFormat="1" applyFont="1" applyBorder="1"/>
    <xf numFmtId="0" fontId="0" fillId="3" borderId="6" xfId="0" applyFill="1" applyBorder="1"/>
    <xf numFmtId="0" fontId="9" fillId="0" borderId="5" xfId="1" applyFont="1" applyBorder="1"/>
    <xf numFmtId="0" fontId="1" fillId="0" borderId="15" xfId="1" applyFont="1" applyBorder="1"/>
    <xf numFmtId="0" fontId="9" fillId="0" borderId="32" xfId="1" applyFont="1" applyBorder="1"/>
    <xf numFmtId="0" fontId="2" fillId="0" borderId="26" xfId="0" applyFont="1" applyBorder="1"/>
    <xf numFmtId="41" fontId="12" fillId="2" borderId="1" xfId="0" applyNumberFormat="1" applyFont="1" applyFill="1" applyBorder="1"/>
    <xf numFmtId="0" fontId="2" fillId="0" borderId="39" xfId="0" applyFont="1" applyBorder="1"/>
    <xf numFmtId="41" fontId="2" fillId="0" borderId="0" xfId="1" applyNumberFormat="1" applyFont="1" applyBorder="1" applyAlignment="1">
      <alignment horizontal="center"/>
    </xf>
    <xf numFmtId="2" fontId="1" fillId="0" borderId="3" xfId="1" applyNumberFormat="1" applyFont="1" applyBorder="1" applyAlignment="1"/>
    <xf numFmtId="2" fontId="1" fillId="0" borderId="6" xfId="1" applyNumberFormat="1" applyFont="1" applyBorder="1" applyAlignment="1">
      <alignment horizontal="center"/>
    </xf>
    <xf numFmtId="2" fontId="1" fillId="3" borderId="6" xfId="1" applyNumberFormat="1" applyFont="1" applyFill="1" applyBorder="1" applyAlignment="1">
      <alignment horizontal="center"/>
    </xf>
    <xf numFmtId="2" fontId="1" fillId="0" borderId="9" xfId="1" applyNumberFormat="1" applyFont="1" applyBorder="1" applyAlignment="1">
      <alignment horizontal="center"/>
    </xf>
    <xf numFmtId="2" fontId="1" fillId="0" borderId="11" xfId="1" applyNumberFormat="1" applyFont="1" applyBorder="1" applyAlignment="1">
      <alignment horizontal="center"/>
    </xf>
    <xf numFmtId="2" fontId="1" fillId="0" borderId="6" xfId="1" applyNumberFormat="1" applyFont="1" applyBorder="1"/>
    <xf numFmtId="2" fontId="1" fillId="3" borderId="6" xfId="1" applyNumberFormat="1" applyFont="1" applyFill="1" applyBorder="1"/>
    <xf numFmtId="2" fontId="1" fillId="0" borderId="9" xfId="1" applyNumberFormat="1" applyFont="1" applyBorder="1"/>
    <xf numFmtId="2" fontId="1" fillId="0" borderId="11" xfId="1" applyNumberFormat="1" applyFont="1" applyBorder="1"/>
    <xf numFmtId="2" fontId="1" fillId="3" borderId="9" xfId="1" applyNumberFormat="1" applyFont="1" applyFill="1" applyBorder="1" applyAlignment="1">
      <alignment horizontal="center"/>
    </xf>
    <xf numFmtId="2" fontId="1" fillId="0" borderId="6" xfId="1" applyNumberFormat="1" applyFont="1" applyFill="1" applyBorder="1" applyAlignment="1">
      <alignment horizontal="center"/>
    </xf>
    <xf numFmtId="2" fontId="1" fillId="0" borderId="30" xfId="1" applyNumberFormat="1" applyFont="1" applyBorder="1" applyAlignment="1">
      <alignment horizontal="center"/>
    </xf>
    <xf numFmtId="2" fontId="1" fillId="0" borderId="18" xfId="1" applyNumberFormat="1" applyFont="1" applyBorder="1" applyAlignment="1">
      <alignment horizontal="center"/>
    </xf>
    <xf numFmtId="2" fontId="1" fillId="0" borderId="7" xfId="1" applyNumberFormat="1" applyFont="1" applyBorder="1" applyAlignment="1">
      <alignment horizontal="center"/>
    </xf>
    <xf numFmtId="2" fontId="1" fillId="0" borderId="23" xfId="1" applyNumberFormat="1" applyFont="1" applyBorder="1" applyAlignment="1">
      <alignment horizontal="center"/>
    </xf>
    <xf numFmtId="2" fontId="1" fillId="3" borderId="18" xfId="1" applyNumberFormat="1" applyFont="1" applyFill="1" applyBorder="1" applyAlignment="1">
      <alignment horizontal="center"/>
    </xf>
    <xf numFmtId="2" fontId="1" fillId="0" borderId="31" xfId="1" applyNumberFormat="1" applyFont="1" applyBorder="1" applyAlignment="1"/>
    <xf numFmtId="2" fontId="1" fillId="2" borderId="6" xfId="1" applyNumberFormat="1" applyFont="1" applyFill="1" applyBorder="1" applyAlignment="1">
      <alignment horizontal="center"/>
    </xf>
    <xf numFmtId="2" fontId="1" fillId="3" borderId="0" xfId="1" applyNumberFormat="1" applyFont="1" applyFill="1" applyBorder="1" applyAlignment="1">
      <alignment horizontal="center"/>
    </xf>
    <xf numFmtId="2" fontId="1" fillId="0" borderId="0" xfId="1" applyNumberFormat="1" applyFont="1" applyBorder="1" applyAlignment="1">
      <alignment horizontal="center"/>
    </xf>
    <xf numFmtId="2" fontId="1" fillId="0" borderId="3" xfId="1" applyNumberFormat="1" applyFont="1" applyBorder="1"/>
    <xf numFmtId="2" fontId="7" fillId="0" borderId="14" xfId="1" applyNumberFormat="1" applyFont="1" applyBorder="1" applyAlignment="1">
      <alignment vertical="top" wrapText="1"/>
    </xf>
    <xf numFmtId="2" fontId="7" fillId="0" borderId="2" xfId="1" applyNumberFormat="1" applyFont="1" applyBorder="1" applyAlignment="1">
      <alignment vertical="top" wrapText="1"/>
    </xf>
    <xf numFmtId="2" fontId="1" fillId="0" borderId="7" xfId="1" applyNumberFormat="1" applyFont="1" applyBorder="1"/>
    <xf numFmtId="2" fontId="1" fillId="0" borderId="18" xfId="1" applyNumberFormat="1" applyFont="1" applyBorder="1"/>
    <xf numFmtId="2" fontId="1" fillId="0" borderId="18" xfId="1" applyNumberFormat="1" applyFont="1" applyFill="1" applyBorder="1"/>
    <xf numFmtId="2" fontId="1" fillId="0" borderId="33" xfId="1" applyNumberFormat="1" applyFont="1" applyBorder="1"/>
    <xf numFmtId="2" fontId="1" fillId="0" borderId="23" xfId="1" applyNumberFormat="1" applyFont="1" applyBorder="1"/>
    <xf numFmtId="2" fontId="1" fillId="0" borderId="36" xfId="1" applyNumberFormat="1" applyFont="1" applyBorder="1"/>
    <xf numFmtId="2" fontId="1" fillId="0" borderId="11" xfId="1" applyNumberFormat="1" applyFont="1" applyFill="1" applyBorder="1" applyAlignment="1">
      <alignment horizontal="center"/>
    </xf>
    <xf numFmtId="2" fontId="1" fillId="3" borderId="18" xfId="1" applyNumberFormat="1" applyFont="1" applyFill="1" applyBorder="1"/>
    <xf numFmtId="2" fontId="1" fillId="0" borderId="30" xfId="1" applyNumberFormat="1" applyFont="1" applyBorder="1"/>
    <xf numFmtId="2" fontId="2" fillId="0" borderId="0" xfId="0" applyNumberFormat="1" applyFont="1"/>
    <xf numFmtId="2" fontId="1" fillId="0" borderId="1" xfId="0" applyNumberFormat="1" applyFont="1" applyBorder="1"/>
    <xf numFmtId="0" fontId="1" fillId="0" borderId="6" xfId="1" applyFont="1" applyFill="1" applyBorder="1"/>
    <xf numFmtId="0" fontId="0" fillId="0" borderId="6" xfId="0" applyFill="1" applyBorder="1"/>
    <xf numFmtId="0" fontId="0" fillId="0" borderId="6" xfId="0" applyFill="1" applyBorder="1" applyAlignment="1">
      <alignment horizontal="center"/>
    </xf>
    <xf numFmtId="2" fontId="0" fillId="0" borderId="6" xfId="0" applyNumberFormat="1" applyFill="1" applyBorder="1"/>
    <xf numFmtId="0" fontId="0" fillId="0" borderId="0" xfId="0" applyFill="1"/>
    <xf numFmtId="0" fontId="9" fillId="0" borderId="1" xfId="1" applyFont="1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4">
    <cellStyle name="Normál" xfId="0" builtinId="0"/>
    <cellStyle name="Normál 2" xfId="1"/>
    <cellStyle name="Normál 3" xfId="3"/>
    <cellStyle name="Normál_Munk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5"/>
  <sheetViews>
    <sheetView topLeftCell="A466" zoomScaleNormal="100" workbookViewId="0">
      <selection activeCell="B300" sqref="B300"/>
    </sheetView>
  </sheetViews>
  <sheetFormatPr defaultRowHeight="12" x14ac:dyDescent="0.2"/>
  <cols>
    <col min="1" max="1" width="35.42578125" style="1" customWidth="1"/>
    <col min="2" max="2" width="11.5703125" style="151" bestFit="1" customWidth="1"/>
    <col min="3" max="3" width="16.140625" style="1" bestFit="1" customWidth="1"/>
    <col min="4" max="4" width="13.5703125" style="1" customWidth="1"/>
    <col min="5" max="5" width="9.140625" style="1"/>
    <col min="6" max="6" width="12.85546875" style="1" bestFit="1" customWidth="1"/>
    <col min="7" max="241" width="9.140625" style="1"/>
    <col min="242" max="242" width="13.7109375" style="1" customWidth="1"/>
    <col min="243" max="244" width="9.140625" style="1" customWidth="1"/>
    <col min="245" max="245" width="12.5703125" style="1" customWidth="1"/>
    <col min="246" max="246" width="11.85546875" style="1" customWidth="1"/>
    <col min="247" max="247" width="9.5703125" style="1" customWidth="1"/>
    <col min="248" max="248" width="8.5703125" style="1" customWidth="1"/>
    <col min="249" max="249" width="13.140625" style="1" customWidth="1"/>
    <col min="250" max="250" width="9.140625" style="1"/>
    <col min="251" max="251" width="12.85546875" style="1" bestFit="1" customWidth="1"/>
    <col min="252" max="252" width="11" style="1" customWidth="1"/>
    <col min="253" max="497" width="9.140625" style="1"/>
    <col min="498" max="498" width="13.7109375" style="1" customWidth="1"/>
    <col min="499" max="500" width="9.140625" style="1" customWidth="1"/>
    <col min="501" max="501" width="12.5703125" style="1" customWidth="1"/>
    <col min="502" max="502" width="11.85546875" style="1" customWidth="1"/>
    <col min="503" max="503" width="9.5703125" style="1" customWidth="1"/>
    <col min="504" max="504" width="8.5703125" style="1" customWidth="1"/>
    <col min="505" max="505" width="13.140625" style="1" customWidth="1"/>
    <col min="506" max="506" width="9.140625" style="1"/>
    <col min="507" max="507" width="12.85546875" style="1" bestFit="1" customWidth="1"/>
    <col min="508" max="508" width="11" style="1" customWidth="1"/>
    <col min="509" max="753" width="9.140625" style="1"/>
    <col min="754" max="754" width="13.7109375" style="1" customWidth="1"/>
    <col min="755" max="756" width="9.140625" style="1" customWidth="1"/>
    <col min="757" max="757" width="12.5703125" style="1" customWidth="1"/>
    <col min="758" max="758" width="11.85546875" style="1" customWidth="1"/>
    <col min="759" max="759" width="9.5703125" style="1" customWidth="1"/>
    <col min="760" max="760" width="8.5703125" style="1" customWidth="1"/>
    <col min="761" max="761" width="13.140625" style="1" customWidth="1"/>
    <col min="762" max="762" width="9.140625" style="1"/>
    <col min="763" max="763" width="12.85546875" style="1" bestFit="1" customWidth="1"/>
    <col min="764" max="764" width="11" style="1" customWidth="1"/>
    <col min="765" max="1009" width="9.140625" style="1"/>
    <col min="1010" max="1010" width="13.7109375" style="1" customWidth="1"/>
    <col min="1011" max="1012" width="9.140625" style="1" customWidth="1"/>
    <col min="1013" max="1013" width="12.5703125" style="1" customWidth="1"/>
    <col min="1014" max="1014" width="11.85546875" style="1" customWidth="1"/>
    <col min="1015" max="1015" width="9.5703125" style="1" customWidth="1"/>
    <col min="1016" max="1016" width="8.5703125" style="1" customWidth="1"/>
    <col min="1017" max="1017" width="13.140625" style="1" customWidth="1"/>
    <col min="1018" max="1018" width="9.140625" style="1"/>
    <col min="1019" max="1019" width="12.85546875" style="1" bestFit="1" customWidth="1"/>
    <col min="1020" max="1020" width="11" style="1" customWidth="1"/>
    <col min="1021" max="1265" width="9.140625" style="1"/>
    <col min="1266" max="1266" width="13.7109375" style="1" customWidth="1"/>
    <col min="1267" max="1268" width="9.140625" style="1" customWidth="1"/>
    <col min="1269" max="1269" width="12.5703125" style="1" customWidth="1"/>
    <col min="1270" max="1270" width="11.85546875" style="1" customWidth="1"/>
    <col min="1271" max="1271" width="9.5703125" style="1" customWidth="1"/>
    <col min="1272" max="1272" width="8.5703125" style="1" customWidth="1"/>
    <col min="1273" max="1273" width="13.140625" style="1" customWidth="1"/>
    <col min="1274" max="1274" width="9.140625" style="1"/>
    <col min="1275" max="1275" width="12.85546875" style="1" bestFit="1" customWidth="1"/>
    <col min="1276" max="1276" width="11" style="1" customWidth="1"/>
    <col min="1277" max="1521" width="9.140625" style="1"/>
    <col min="1522" max="1522" width="13.7109375" style="1" customWidth="1"/>
    <col min="1523" max="1524" width="9.140625" style="1" customWidth="1"/>
    <col min="1525" max="1525" width="12.5703125" style="1" customWidth="1"/>
    <col min="1526" max="1526" width="11.85546875" style="1" customWidth="1"/>
    <col min="1527" max="1527" width="9.5703125" style="1" customWidth="1"/>
    <col min="1528" max="1528" width="8.5703125" style="1" customWidth="1"/>
    <col min="1529" max="1529" width="13.140625" style="1" customWidth="1"/>
    <col min="1530" max="1530" width="9.140625" style="1"/>
    <col min="1531" max="1531" width="12.85546875" style="1" bestFit="1" customWidth="1"/>
    <col min="1532" max="1532" width="11" style="1" customWidth="1"/>
    <col min="1533" max="1777" width="9.140625" style="1"/>
    <col min="1778" max="1778" width="13.7109375" style="1" customWidth="1"/>
    <col min="1779" max="1780" width="9.140625" style="1" customWidth="1"/>
    <col min="1781" max="1781" width="12.5703125" style="1" customWidth="1"/>
    <col min="1782" max="1782" width="11.85546875" style="1" customWidth="1"/>
    <col min="1783" max="1783" width="9.5703125" style="1" customWidth="1"/>
    <col min="1784" max="1784" width="8.5703125" style="1" customWidth="1"/>
    <col min="1785" max="1785" width="13.140625" style="1" customWidth="1"/>
    <col min="1786" max="1786" width="9.140625" style="1"/>
    <col min="1787" max="1787" width="12.85546875" style="1" bestFit="1" customWidth="1"/>
    <col min="1788" max="1788" width="11" style="1" customWidth="1"/>
    <col min="1789" max="2033" width="9.140625" style="1"/>
    <col min="2034" max="2034" width="13.7109375" style="1" customWidth="1"/>
    <col min="2035" max="2036" width="9.140625" style="1" customWidth="1"/>
    <col min="2037" max="2037" width="12.5703125" style="1" customWidth="1"/>
    <col min="2038" max="2038" width="11.85546875" style="1" customWidth="1"/>
    <col min="2039" max="2039" width="9.5703125" style="1" customWidth="1"/>
    <col min="2040" max="2040" width="8.5703125" style="1" customWidth="1"/>
    <col min="2041" max="2041" width="13.140625" style="1" customWidth="1"/>
    <col min="2042" max="2042" width="9.140625" style="1"/>
    <col min="2043" max="2043" width="12.85546875" style="1" bestFit="1" customWidth="1"/>
    <col min="2044" max="2044" width="11" style="1" customWidth="1"/>
    <col min="2045" max="2289" width="9.140625" style="1"/>
    <col min="2290" max="2290" width="13.7109375" style="1" customWidth="1"/>
    <col min="2291" max="2292" width="9.140625" style="1" customWidth="1"/>
    <col min="2293" max="2293" width="12.5703125" style="1" customWidth="1"/>
    <col min="2294" max="2294" width="11.85546875" style="1" customWidth="1"/>
    <col min="2295" max="2295" width="9.5703125" style="1" customWidth="1"/>
    <col min="2296" max="2296" width="8.5703125" style="1" customWidth="1"/>
    <col min="2297" max="2297" width="13.140625" style="1" customWidth="1"/>
    <col min="2298" max="2298" width="9.140625" style="1"/>
    <col min="2299" max="2299" width="12.85546875" style="1" bestFit="1" customWidth="1"/>
    <col min="2300" max="2300" width="11" style="1" customWidth="1"/>
    <col min="2301" max="2545" width="9.140625" style="1"/>
    <col min="2546" max="2546" width="13.7109375" style="1" customWidth="1"/>
    <col min="2547" max="2548" width="9.140625" style="1" customWidth="1"/>
    <col min="2549" max="2549" width="12.5703125" style="1" customWidth="1"/>
    <col min="2550" max="2550" width="11.85546875" style="1" customWidth="1"/>
    <col min="2551" max="2551" width="9.5703125" style="1" customWidth="1"/>
    <col min="2552" max="2552" width="8.5703125" style="1" customWidth="1"/>
    <col min="2553" max="2553" width="13.140625" style="1" customWidth="1"/>
    <col min="2554" max="2554" width="9.140625" style="1"/>
    <col min="2555" max="2555" width="12.85546875" style="1" bestFit="1" customWidth="1"/>
    <col min="2556" max="2556" width="11" style="1" customWidth="1"/>
    <col min="2557" max="2801" width="9.140625" style="1"/>
    <col min="2802" max="2802" width="13.7109375" style="1" customWidth="1"/>
    <col min="2803" max="2804" width="9.140625" style="1" customWidth="1"/>
    <col min="2805" max="2805" width="12.5703125" style="1" customWidth="1"/>
    <col min="2806" max="2806" width="11.85546875" style="1" customWidth="1"/>
    <col min="2807" max="2807" width="9.5703125" style="1" customWidth="1"/>
    <col min="2808" max="2808" width="8.5703125" style="1" customWidth="1"/>
    <col min="2809" max="2809" width="13.140625" style="1" customWidth="1"/>
    <col min="2810" max="2810" width="9.140625" style="1"/>
    <col min="2811" max="2811" width="12.85546875" style="1" bestFit="1" customWidth="1"/>
    <col min="2812" max="2812" width="11" style="1" customWidth="1"/>
    <col min="2813" max="3057" width="9.140625" style="1"/>
    <col min="3058" max="3058" width="13.7109375" style="1" customWidth="1"/>
    <col min="3059" max="3060" width="9.140625" style="1" customWidth="1"/>
    <col min="3061" max="3061" width="12.5703125" style="1" customWidth="1"/>
    <col min="3062" max="3062" width="11.85546875" style="1" customWidth="1"/>
    <col min="3063" max="3063" width="9.5703125" style="1" customWidth="1"/>
    <col min="3064" max="3064" width="8.5703125" style="1" customWidth="1"/>
    <col min="3065" max="3065" width="13.140625" style="1" customWidth="1"/>
    <col min="3066" max="3066" width="9.140625" style="1"/>
    <col min="3067" max="3067" width="12.85546875" style="1" bestFit="1" customWidth="1"/>
    <col min="3068" max="3068" width="11" style="1" customWidth="1"/>
    <col min="3069" max="3313" width="9.140625" style="1"/>
    <col min="3314" max="3314" width="13.7109375" style="1" customWidth="1"/>
    <col min="3315" max="3316" width="9.140625" style="1" customWidth="1"/>
    <col min="3317" max="3317" width="12.5703125" style="1" customWidth="1"/>
    <col min="3318" max="3318" width="11.85546875" style="1" customWidth="1"/>
    <col min="3319" max="3319" width="9.5703125" style="1" customWidth="1"/>
    <col min="3320" max="3320" width="8.5703125" style="1" customWidth="1"/>
    <col min="3321" max="3321" width="13.140625" style="1" customWidth="1"/>
    <col min="3322" max="3322" width="9.140625" style="1"/>
    <col min="3323" max="3323" width="12.85546875" style="1" bestFit="1" customWidth="1"/>
    <col min="3324" max="3324" width="11" style="1" customWidth="1"/>
    <col min="3325" max="3569" width="9.140625" style="1"/>
    <col min="3570" max="3570" width="13.7109375" style="1" customWidth="1"/>
    <col min="3571" max="3572" width="9.140625" style="1" customWidth="1"/>
    <col min="3573" max="3573" width="12.5703125" style="1" customWidth="1"/>
    <col min="3574" max="3574" width="11.85546875" style="1" customWidth="1"/>
    <col min="3575" max="3575" width="9.5703125" style="1" customWidth="1"/>
    <col min="3576" max="3576" width="8.5703125" style="1" customWidth="1"/>
    <col min="3577" max="3577" width="13.140625" style="1" customWidth="1"/>
    <col min="3578" max="3578" width="9.140625" style="1"/>
    <col min="3579" max="3579" width="12.85546875" style="1" bestFit="1" customWidth="1"/>
    <col min="3580" max="3580" width="11" style="1" customWidth="1"/>
    <col min="3581" max="3825" width="9.140625" style="1"/>
    <col min="3826" max="3826" width="13.7109375" style="1" customWidth="1"/>
    <col min="3827" max="3828" width="9.140625" style="1" customWidth="1"/>
    <col min="3829" max="3829" width="12.5703125" style="1" customWidth="1"/>
    <col min="3830" max="3830" width="11.85546875" style="1" customWidth="1"/>
    <col min="3831" max="3831" width="9.5703125" style="1" customWidth="1"/>
    <col min="3832" max="3832" width="8.5703125" style="1" customWidth="1"/>
    <col min="3833" max="3833" width="13.140625" style="1" customWidth="1"/>
    <col min="3834" max="3834" width="9.140625" style="1"/>
    <col min="3835" max="3835" width="12.85546875" style="1" bestFit="1" customWidth="1"/>
    <col min="3836" max="3836" width="11" style="1" customWidth="1"/>
    <col min="3837" max="4081" width="9.140625" style="1"/>
    <col min="4082" max="4082" width="13.7109375" style="1" customWidth="1"/>
    <col min="4083" max="4084" width="9.140625" style="1" customWidth="1"/>
    <col min="4085" max="4085" width="12.5703125" style="1" customWidth="1"/>
    <col min="4086" max="4086" width="11.85546875" style="1" customWidth="1"/>
    <col min="4087" max="4087" width="9.5703125" style="1" customWidth="1"/>
    <col min="4088" max="4088" width="8.5703125" style="1" customWidth="1"/>
    <col min="4089" max="4089" width="13.140625" style="1" customWidth="1"/>
    <col min="4090" max="4090" width="9.140625" style="1"/>
    <col min="4091" max="4091" width="12.85546875" style="1" bestFit="1" customWidth="1"/>
    <col min="4092" max="4092" width="11" style="1" customWidth="1"/>
    <col min="4093" max="4337" width="9.140625" style="1"/>
    <col min="4338" max="4338" width="13.7109375" style="1" customWidth="1"/>
    <col min="4339" max="4340" width="9.140625" style="1" customWidth="1"/>
    <col min="4341" max="4341" width="12.5703125" style="1" customWidth="1"/>
    <col min="4342" max="4342" width="11.85546875" style="1" customWidth="1"/>
    <col min="4343" max="4343" width="9.5703125" style="1" customWidth="1"/>
    <col min="4344" max="4344" width="8.5703125" style="1" customWidth="1"/>
    <col min="4345" max="4345" width="13.140625" style="1" customWidth="1"/>
    <col min="4346" max="4346" width="9.140625" style="1"/>
    <col min="4347" max="4347" width="12.85546875" style="1" bestFit="1" customWidth="1"/>
    <col min="4348" max="4348" width="11" style="1" customWidth="1"/>
    <col min="4349" max="4593" width="9.140625" style="1"/>
    <col min="4594" max="4594" width="13.7109375" style="1" customWidth="1"/>
    <col min="4595" max="4596" width="9.140625" style="1" customWidth="1"/>
    <col min="4597" max="4597" width="12.5703125" style="1" customWidth="1"/>
    <col min="4598" max="4598" width="11.85546875" style="1" customWidth="1"/>
    <col min="4599" max="4599" width="9.5703125" style="1" customWidth="1"/>
    <col min="4600" max="4600" width="8.5703125" style="1" customWidth="1"/>
    <col min="4601" max="4601" width="13.140625" style="1" customWidth="1"/>
    <col min="4602" max="4602" width="9.140625" style="1"/>
    <col min="4603" max="4603" width="12.85546875" style="1" bestFit="1" customWidth="1"/>
    <col min="4604" max="4604" width="11" style="1" customWidth="1"/>
    <col min="4605" max="4849" width="9.140625" style="1"/>
    <col min="4850" max="4850" width="13.7109375" style="1" customWidth="1"/>
    <col min="4851" max="4852" width="9.140625" style="1" customWidth="1"/>
    <col min="4853" max="4853" width="12.5703125" style="1" customWidth="1"/>
    <col min="4854" max="4854" width="11.85546875" style="1" customWidth="1"/>
    <col min="4855" max="4855" width="9.5703125" style="1" customWidth="1"/>
    <col min="4856" max="4856" width="8.5703125" style="1" customWidth="1"/>
    <col min="4857" max="4857" width="13.140625" style="1" customWidth="1"/>
    <col min="4858" max="4858" width="9.140625" style="1"/>
    <col min="4859" max="4859" width="12.85546875" style="1" bestFit="1" customWidth="1"/>
    <col min="4860" max="4860" width="11" style="1" customWidth="1"/>
    <col min="4861" max="5105" width="9.140625" style="1"/>
    <col min="5106" max="5106" width="13.7109375" style="1" customWidth="1"/>
    <col min="5107" max="5108" width="9.140625" style="1" customWidth="1"/>
    <col min="5109" max="5109" width="12.5703125" style="1" customWidth="1"/>
    <col min="5110" max="5110" width="11.85546875" style="1" customWidth="1"/>
    <col min="5111" max="5111" width="9.5703125" style="1" customWidth="1"/>
    <col min="5112" max="5112" width="8.5703125" style="1" customWidth="1"/>
    <col min="5113" max="5113" width="13.140625" style="1" customWidth="1"/>
    <col min="5114" max="5114" width="9.140625" style="1"/>
    <col min="5115" max="5115" width="12.85546875" style="1" bestFit="1" customWidth="1"/>
    <col min="5116" max="5116" width="11" style="1" customWidth="1"/>
    <col min="5117" max="5361" width="9.140625" style="1"/>
    <col min="5362" max="5362" width="13.7109375" style="1" customWidth="1"/>
    <col min="5363" max="5364" width="9.140625" style="1" customWidth="1"/>
    <col min="5365" max="5365" width="12.5703125" style="1" customWidth="1"/>
    <col min="5366" max="5366" width="11.85546875" style="1" customWidth="1"/>
    <col min="5367" max="5367" width="9.5703125" style="1" customWidth="1"/>
    <col min="5368" max="5368" width="8.5703125" style="1" customWidth="1"/>
    <col min="5369" max="5369" width="13.140625" style="1" customWidth="1"/>
    <col min="5370" max="5370" width="9.140625" style="1"/>
    <col min="5371" max="5371" width="12.85546875" style="1" bestFit="1" customWidth="1"/>
    <col min="5372" max="5372" width="11" style="1" customWidth="1"/>
    <col min="5373" max="5617" width="9.140625" style="1"/>
    <col min="5618" max="5618" width="13.7109375" style="1" customWidth="1"/>
    <col min="5619" max="5620" width="9.140625" style="1" customWidth="1"/>
    <col min="5621" max="5621" width="12.5703125" style="1" customWidth="1"/>
    <col min="5622" max="5622" width="11.85546875" style="1" customWidth="1"/>
    <col min="5623" max="5623" width="9.5703125" style="1" customWidth="1"/>
    <col min="5624" max="5624" width="8.5703125" style="1" customWidth="1"/>
    <col min="5625" max="5625" width="13.140625" style="1" customWidth="1"/>
    <col min="5626" max="5626" width="9.140625" style="1"/>
    <col min="5627" max="5627" width="12.85546875" style="1" bestFit="1" customWidth="1"/>
    <col min="5628" max="5628" width="11" style="1" customWidth="1"/>
    <col min="5629" max="5873" width="9.140625" style="1"/>
    <col min="5874" max="5874" width="13.7109375" style="1" customWidth="1"/>
    <col min="5875" max="5876" width="9.140625" style="1" customWidth="1"/>
    <col min="5877" max="5877" width="12.5703125" style="1" customWidth="1"/>
    <col min="5878" max="5878" width="11.85546875" style="1" customWidth="1"/>
    <col min="5879" max="5879" width="9.5703125" style="1" customWidth="1"/>
    <col min="5880" max="5880" width="8.5703125" style="1" customWidth="1"/>
    <col min="5881" max="5881" width="13.140625" style="1" customWidth="1"/>
    <col min="5882" max="5882" width="9.140625" style="1"/>
    <col min="5883" max="5883" width="12.85546875" style="1" bestFit="1" customWidth="1"/>
    <col min="5884" max="5884" width="11" style="1" customWidth="1"/>
    <col min="5885" max="6129" width="9.140625" style="1"/>
    <col min="6130" max="6130" width="13.7109375" style="1" customWidth="1"/>
    <col min="6131" max="6132" width="9.140625" style="1" customWidth="1"/>
    <col min="6133" max="6133" width="12.5703125" style="1" customWidth="1"/>
    <col min="6134" max="6134" width="11.85546875" style="1" customWidth="1"/>
    <col min="6135" max="6135" width="9.5703125" style="1" customWidth="1"/>
    <col min="6136" max="6136" width="8.5703125" style="1" customWidth="1"/>
    <col min="6137" max="6137" width="13.140625" style="1" customWidth="1"/>
    <col min="6138" max="6138" width="9.140625" style="1"/>
    <col min="6139" max="6139" width="12.85546875" style="1" bestFit="1" customWidth="1"/>
    <col min="6140" max="6140" width="11" style="1" customWidth="1"/>
    <col min="6141" max="6385" width="9.140625" style="1"/>
    <col min="6386" max="6386" width="13.7109375" style="1" customWidth="1"/>
    <col min="6387" max="6388" width="9.140625" style="1" customWidth="1"/>
    <col min="6389" max="6389" width="12.5703125" style="1" customWidth="1"/>
    <col min="6390" max="6390" width="11.85546875" style="1" customWidth="1"/>
    <col min="6391" max="6391" width="9.5703125" style="1" customWidth="1"/>
    <col min="6392" max="6392" width="8.5703125" style="1" customWidth="1"/>
    <col min="6393" max="6393" width="13.140625" style="1" customWidth="1"/>
    <col min="6394" max="6394" width="9.140625" style="1"/>
    <col min="6395" max="6395" width="12.85546875" style="1" bestFit="1" customWidth="1"/>
    <col min="6396" max="6396" width="11" style="1" customWidth="1"/>
    <col min="6397" max="6641" width="9.140625" style="1"/>
    <col min="6642" max="6642" width="13.7109375" style="1" customWidth="1"/>
    <col min="6643" max="6644" width="9.140625" style="1" customWidth="1"/>
    <col min="6645" max="6645" width="12.5703125" style="1" customWidth="1"/>
    <col min="6646" max="6646" width="11.85546875" style="1" customWidth="1"/>
    <col min="6647" max="6647" width="9.5703125" style="1" customWidth="1"/>
    <col min="6648" max="6648" width="8.5703125" style="1" customWidth="1"/>
    <col min="6649" max="6649" width="13.140625" style="1" customWidth="1"/>
    <col min="6650" max="6650" width="9.140625" style="1"/>
    <col min="6651" max="6651" width="12.85546875" style="1" bestFit="1" customWidth="1"/>
    <col min="6652" max="6652" width="11" style="1" customWidth="1"/>
    <col min="6653" max="6897" width="9.140625" style="1"/>
    <col min="6898" max="6898" width="13.7109375" style="1" customWidth="1"/>
    <col min="6899" max="6900" width="9.140625" style="1" customWidth="1"/>
    <col min="6901" max="6901" width="12.5703125" style="1" customWidth="1"/>
    <col min="6902" max="6902" width="11.85546875" style="1" customWidth="1"/>
    <col min="6903" max="6903" width="9.5703125" style="1" customWidth="1"/>
    <col min="6904" max="6904" width="8.5703125" style="1" customWidth="1"/>
    <col min="6905" max="6905" width="13.140625" style="1" customWidth="1"/>
    <col min="6906" max="6906" width="9.140625" style="1"/>
    <col min="6907" max="6907" width="12.85546875" style="1" bestFit="1" customWidth="1"/>
    <col min="6908" max="6908" width="11" style="1" customWidth="1"/>
    <col min="6909" max="7153" width="9.140625" style="1"/>
    <col min="7154" max="7154" width="13.7109375" style="1" customWidth="1"/>
    <col min="7155" max="7156" width="9.140625" style="1" customWidth="1"/>
    <col min="7157" max="7157" width="12.5703125" style="1" customWidth="1"/>
    <col min="7158" max="7158" width="11.85546875" style="1" customWidth="1"/>
    <col min="7159" max="7159" width="9.5703125" style="1" customWidth="1"/>
    <col min="7160" max="7160" width="8.5703125" style="1" customWidth="1"/>
    <col min="7161" max="7161" width="13.140625" style="1" customWidth="1"/>
    <col min="7162" max="7162" width="9.140625" style="1"/>
    <col min="7163" max="7163" width="12.85546875" style="1" bestFit="1" customWidth="1"/>
    <col min="7164" max="7164" width="11" style="1" customWidth="1"/>
    <col min="7165" max="7409" width="9.140625" style="1"/>
    <col min="7410" max="7410" width="13.7109375" style="1" customWidth="1"/>
    <col min="7411" max="7412" width="9.140625" style="1" customWidth="1"/>
    <col min="7413" max="7413" width="12.5703125" style="1" customWidth="1"/>
    <col min="7414" max="7414" width="11.85546875" style="1" customWidth="1"/>
    <col min="7415" max="7415" width="9.5703125" style="1" customWidth="1"/>
    <col min="7416" max="7416" width="8.5703125" style="1" customWidth="1"/>
    <col min="7417" max="7417" width="13.140625" style="1" customWidth="1"/>
    <col min="7418" max="7418" width="9.140625" style="1"/>
    <col min="7419" max="7419" width="12.85546875" style="1" bestFit="1" customWidth="1"/>
    <col min="7420" max="7420" width="11" style="1" customWidth="1"/>
    <col min="7421" max="7665" width="9.140625" style="1"/>
    <col min="7666" max="7666" width="13.7109375" style="1" customWidth="1"/>
    <col min="7667" max="7668" width="9.140625" style="1" customWidth="1"/>
    <col min="7669" max="7669" width="12.5703125" style="1" customWidth="1"/>
    <col min="7670" max="7670" width="11.85546875" style="1" customWidth="1"/>
    <col min="7671" max="7671" width="9.5703125" style="1" customWidth="1"/>
    <col min="7672" max="7672" width="8.5703125" style="1" customWidth="1"/>
    <col min="7673" max="7673" width="13.140625" style="1" customWidth="1"/>
    <col min="7674" max="7674" width="9.140625" style="1"/>
    <col min="7675" max="7675" width="12.85546875" style="1" bestFit="1" customWidth="1"/>
    <col min="7676" max="7676" width="11" style="1" customWidth="1"/>
    <col min="7677" max="7921" width="9.140625" style="1"/>
    <col min="7922" max="7922" width="13.7109375" style="1" customWidth="1"/>
    <col min="7923" max="7924" width="9.140625" style="1" customWidth="1"/>
    <col min="7925" max="7925" width="12.5703125" style="1" customWidth="1"/>
    <col min="7926" max="7926" width="11.85546875" style="1" customWidth="1"/>
    <col min="7927" max="7927" width="9.5703125" style="1" customWidth="1"/>
    <col min="7928" max="7928" width="8.5703125" style="1" customWidth="1"/>
    <col min="7929" max="7929" width="13.140625" style="1" customWidth="1"/>
    <col min="7930" max="7930" width="9.140625" style="1"/>
    <col min="7931" max="7931" width="12.85546875" style="1" bestFit="1" customWidth="1"/>
    <col min="7932" max="7932" width="11" style="1" customWidth="1"/>
    <col min="7933" max="8177" width="9.140625" style="1"/>
    <col min="8178" max="8178" width="13.7109375" style="1" customWidth="1"/>
    <col min="8179" max="8180" width="9.140625" style="1" customWidth="1"/>
    <col min="8181" max="8181" width="12.5703125" style="1" customWidth="1"/>
    <col min="8182" max="8182" width="11.85546875" style="1" customWidth="1"/>
    <col min="8183" max="8183" width="9.5703125" style="1" customWidth="1"/>
    <col min="8184" max="8184" width="8.5703125" style="1" customWidth="1"/>
    <col min="8185" max="8185" width="13.140625" style="1" customWidth="1"/>
    <col min="8186" max="8186" width="9.140625" style="1"/>
    <col min="8187" max="8187" width="12.85546875" style="1" bestFit="1" customWidth="1"/>
    <col min="8188" max="8188" width="11" style="1" customWidth="1"/>
    <col min="8189" max="8433" width="9.140625" style="1"/>
    <col min="8434" max="8434" width="13.7109375" style="1" customWidth="1"/>
    <col min="8435" max="8436" width="9.140625" style="1" customWidth="1"/>
    <col min="8437" max="8437" width="12.5703125" style="1" customWidth="1"/>
    <col min="8438" max="8438" width="11.85546875" style="1" customWidth="1"/>
    <col min="8439" max="8439" width="9.5703125" style="1" customWidth="1"/>
    <col min="8440" max="8440" width="8.5703125" style="1" customWidth="1"/>
    <col min="8441" max="8441" width="13.140625" style="1" customWidth="1"/>
    <col min="8442" max="8442" width="9.140625" style="1"/>
    <col min="8443" max="8443" width="12.85546875" style="1" bestFit="1" customWidth="1"/>
    <col min="8444" max="8444" width="11" style="1" customWidth="1"/>
    <col min="8445" max="8689" width="9.140625" style="1"/>
    <col min="8690" max="8690" width="13.7109375" style="1" customWidth="1"/>
    <col min="8691" max="8692" width="9.140625" style="1" customWidth="1"/>
    <col min="8693" max="8693" width="12.5703125" style="1" customWidth="1"/>
    <col min="8694" max="8694" width="11.85546875" style="1" customWidth="1"/>
    <col min="8695" max="8695" width="9.5703125" style="1" customWidth="1"/>
    <col min="8696" max="8696" width="8.5703125" style="1" customWidth="1"/>
    <col min="8697" max="8697" width="13.140625" style="1" customWidth="1"/>
    <col min="8698" max="8698" width="9.140625" style="1"/>
    <col min="8699" max="8699" width="12.85546875" style="1" bestFit="1" customWidth="1"/>
    <col min="8700" max="8700" width="11" style="1" customWidth="1"/>
    <col min="8701" max="8945" width="9.140625" style="1"/>
    <col min="8946" max="8946" width="13.7109375" style="1" customWidth="1"/>
    <col min="8947" max="8948" width="9.140625" style="1" customWidth="1"/>
    <col min="8949" max="8949" width="12.5703125" style="1" customWidth="1"/>
    <col min="8950" max="8950" width="11.85546875" style="1" customWidth="1"/>
    <col min="8951" max="8951" width="9.5703125" style="1" customWidth="1"/>
    <col min="8952" max="8952" width="8.5703125" style="1" customWidth="1"/>
    <col min="8953" max="8953" width="13.140625" style="1" customWidth="1"/>
    <col min="8954" max="8954" width="9.140625" style="1"/>
    <col min="8955" max="8955" width="12.85546875" style="1" bestFit="1" customWidth="1"/>
    <col min="8956" max="8956" width="11" style="1" customWidth="1"/>
    <col min="8957" max="9201" width="9.140625" style="1"/>
    <col min="9202" max="9202" width="13.7109375" style="1" customWidth="1"/>
    <col min="9203" max="9204" width="9.140625" style="1" customWidth="1"/>
    <col min="9205" max="9205" width="12.5703125" style="1" customWidth="1"/>
    <col min="9206" max="9206" width="11.85546875" style="1" customWidth="1"/>
    <col min="9207" max="9207" width="9.5703125" style="1" customWidth="1"/>
    <col min="9208" max="9208" width="8.5703125" style="1" customWidth="1"/>
    <col min="9209" max="9209" width="13.140625" style="1" customWidth="1"/>
    <col min="9210" max="9210" width="9.140625" style="1"/>
    <col min="9211" max="9211" width="12.85546875" style="1" bestFit="1" customWidth="1"/>
    <col min="9212" max="9212" width="11" style="1" customWidth="1"/>
    <col min="9213" max="9457" width="9.140625" style="1"/>
    <col min="9458" max="9458" width="13.7109375" style="1" customWidth="1"/>
    <col min="9459" max="9460" width="9.140625" style="1" customWidth="1"/>
    <col min="9461" max="9461" width="12.5703125" style="1" customWidth="1"/>
    <col min="9462" max="9462" width="11.85546875" style="1" customWidth="1"/>
    <col min="9463" max="9463" width="9.5703125" style="1" customWidth="1"/>
    <col min="9464" max="9464" width="8.5703125" style="1" customWidth="1"/>
    <col min="9465" max="9465" width="13.140625" style="1" customWidth="1"/>
    <col min="9466" max="9466" width="9.140625" style="1"/>
    <col min="9467" max="9467" width="12.85546875" style="1" bestFit="1" customWidth="1"/>
    <col min="9468" max="9468" width="11" style="1" customWidth="1"/>
    <col min="9469" max="9713" width="9.140625" style="1"/>
    <col min="9714" max="9714" width="13.7109375" style="1" customWidth="1"/>
    <col min="9715" max="9716" width="9.140625" style="1" customWidth="1"/>
    <col min="9717" max="9717" width="12.5703125" style="1" customWidth="1"/>
    <col min="9718" max="9718" width="11.85546875" style="1" customWidth="1"/>
    <col min="9719" max="9719" width="9.5703125" style="1" customWidth="1"/>
    <col min="9720" max="9720" width="8.5703125" style="1" customWidth="1"/>
    <col min="9721" max="9721" width="13.140625" style="1" customWidth="1"/>
    <col min="9722" max="9722" width="9.140625" style="1"/>
    <col min="9723" max="9723" width="12.85546875" style="1" bestFit="1" customWidth="1"/>
    <col min="9724" max="9724" width="11" style="1" customWidth="1"/>
    <col min="9725" max="9969" width="9.140625" style="1"/>
    <col min="9970" max="9970" width="13.7109375" style="1" customWidth="1"/>
    <col min="9971" max="9972" width="9.140625" style="1" customWidth="1"/>
    <col min="9973" max="9973" width="12.5703125" style="1" customWidth="1"/>
    <col min="9974" max="9974" width="11.85546875" style="1" customWidth="1"/>
    <col min="9975" max="9975" width="9.5703125" style="1" customWidth="1"/>
    <col min="9976" max="9976" width="8.5703125" style="1" customWidth="1"/>
    <col min="9977" max="9977" width="13.140625" style="1" customWidth="1"/>
    <col min="9978" max="9978" width="9.140625" style="1"/>
    <col min="9979" max="9979" width="12.85546875" style="1" bestFit="1" customWidth="1"/>
    <col min="9980" max="9980" width="11" style="1" customWidth="1"/>
    <col min="9981" max="10225" width="9.140625" style="1"/>
    <col min="10226" max="10226" width="13.7109375" style="1" customWidth="1"/>
    <col min="10227" max="10228" width="9.140625" style="1" customWidth="1"/>
    <col min="10229" max="10229" width="12.5703125" style="1" customWidth="1"/>
    <col min="10230" max="10230" width="11.85546875" style="1" customWidth="1"/>
    <col min="10231" max="10231" width="9.5703125" style="1" customWidth="1"/>
    <col min="10232" max="10232" width="8.5703125" style="1" customWidth="1"/>
    <col min="10233" max="10233" width="13.140625" style="1" customWidth="1"/>
    <col min="10234" max="10234" width="9.140625" style="1"/>
    <col min="10235" max="10235" width="12.85546875" style="1" bestFit="1" customWidth="1"/>
    <col min="10236" max="10236" width="11" style="1" customWidth="1"/>
    <col min="10237" max="10481" width="9.140625" style="1"/>
    <col min="10482" max="10482" width="13.7109375" style="1" customWidth="1"/>
    <col min="10483" max="10484" width="9.140625" style="1" customWidth="1"/>
    <col min="10485" max="10485" width="12.5703125" style="1" customWidth="1"/>
    <col min="10486" max="10486" width="11.85546875" style="1" customWidth="1"/>
    <col min="10487" max="10487" width="9.5703125" style="1" customWidth="1"/>
    <col min="10488" max="10488" width="8.5703125" style="1" customWidth="1"/>
    <col min="10489" max="10489" width="13.140625" style="1" customWidth="1"/>
    <col min="10490" max="10490" width="9.140625" style="1"/>
    <col min="10491" max="10491" width="12.85546875" style="1" bestFit="1" customWidth="1"/>
    <col min="10492" max="10492" width="11" style="1" customWidth="1"/>
    <col min="10493" max="10737" width="9.140625" style="1"/>
    <col min="10738" max="10738" width="13.7109375" style="1" customWidth="1"/>
    <col min="10739" max="10740" width="9.140625" style="1" customWidth="1"/>
    <col min="10741" max="10741" width="12.5703125" style="1" customWidth="1"/>
    <col min="10742" max="10742" width="11.85546875" style="1" customWidth="1"/>
    <col min="10743" max="10743" width="9.5703125" style="1" customWidth="1"/>
    <col min="10744" max="10744" width="8.5703125" style="1" customWidth="1"/>
    <col min="10745" max="10745" width="13.140625" style="1" customWidth="1"/>
    <col min="10746" max="10746" width="9.140625" style="1"/>
    <col min="10747" max="10747" width="12.85546875" style="1" bestFit="1" customWidth="1"/>
    <col min="10748" max="10748" width="11" style="1" customWidth="1"/>
    <col min="10749" max="10993" width="9.140625" style="1"/>
    <col min="10994" max="10994" width="13.7109375" style="1" customWidth="1"/>
    <col min="10995" max="10996" width="9.140625" style="1" customWidth="1"/>
    <col min="10997" max="10997" width="12.5703125" style="1" customWidth="1"/>
    <col min="10998" max="10998" width="11.85546875" style="1" customWidth="1"/>
    <col min="10999" max="10999" width="9.5703125" style="1" customWidth="1"/>
    <col min="11000" max="11000" width="8.5703125" style="1" customWidth="1"/>
    <col min="11001" max="11001" width="13.140625" style="1" customWidth="1"/>
    <col min="11002" max="11002" width="9.140625" style="1"/>
    <col min="11003" max="11003" width="12.85546875" style="1" bestFit="1" customWidth="1"/>
    <col min="11004" max="11004" width="11" style="1" customWidth="1"/>
    <col min="11005" max="11249" width="9.140625" style="1"/>
    <col min="11250" max="11250" width="13.7109375" style="1" customWidth="1"/>
    <col min="11251" max="11252" width="9.140625" style="1" customWidth="1"/>
    <col min="11253" max="11253" width="12.5703125" style="1" customWidth="1"/>
    <col min="11254" max="11254" width="11.85546875" style="1" customWidth="1"/>
    <col min="11255" max="11255" width="9.5703125" style="1" customWidth="1"/>
    <col min="11256" max="11256" width="8.5703125" style="1" customWidth="1"/>
    <col min="11257" max="11257" width="13.140625" style="1" customWidth="1"/>
    <col min="11258" max="11258" width="9.140625" style="1"/>
    <col min="11259" max="11259" width="12.85546875" style="1" bestFit="1" customWidth="1"/>
    <col min="11260" max="11260" width="11" style="1" customWidth="1"/>
    <col min="11261" max="11505" width="9.140625" style="1"/>
    <col min="11506" max="11506" width="13.7109375" style="1" customWidth="1"/>
    <col min="11507" max="11508" width="9.140625" style="1" customWidth="1"/>
    <col min="11509" max="11509" width="12.5703125" style="1" customWidth="1"/>
    <col min="11510" max="11510" width="11.85546875" style="1" customWidth="1"/>
    <col min="11511" max="11511" width="9.5703125" style="1" customWidth="1"/>
    <col min="11512" max="11512" width="8.5703125" style="1" customWidth="1"/>
    <col min="11513" max="11513" width="13.140625" style="1" customWidth="1"/>
    <col min="11514" max="11514" width="9.140625" style="1"/>
    <col min="11515" max="11515" width="12.85546875" style="1" bestFit="1" customWidth="1"/>
    <col min="11516" max="11516" width="11" style="1" customWidth="1"/>
    <col min="11517" max="11761" width="9.140625" style="1"/>
    <col min="11762" max="11762" width="13.7109375" style="1" customWidth="1"/>
    <col min="11763" max="11764" width="9.140625" style="1" customWidth="1"/>
    <col min="11765" max="11765" width="12.5703125" style="1" customWidth="1"/>
    <col min="11766" max="11766" width="11.85546875" style="1" customWidth="1"/>
    <col min="11767" max="11767" width="9.5703125" style="1" customWidth="1"/>
    <col min="11768" max="11768" width="8.5703125" style="1" customWidth="1"/>
    <col min="11769" max="11769" width="13.140625" style="1" customWidth="1"/>
    <col min="11770" max="11770" width="9.140625" style="1"/>
    <col min="11771" max="11771" width="12.85546875" style="1" bestFit="1" customWidth="1"/>
    <col min="11772" max="11772" width="11" style="1" customWidth="1"/>
    <col min="11773" max="12017" width="9.140625" style="1"/>
    <col min="12018" max="12018" width="13.7109375" style="1" customWidth="1"/>
    <col min="12019" max="12020" width="9.140625" style="1" customWidth="1"/>
    <col min="12021" max="12021" width="12.5703125" style="1" customWidth="1"/>
    <col min="12022" max="12022" width="11.85546875" style="1" customWidth="1"/>
    <col min="12023" max="12023" width="9.5703125" style="1" customWidth="1"/>
    <col min="12024" max="12024" width="8.5703125" style="1" customWidth="1"/>
    <col min="12025" max="12025" width="13.140625" style="1" customWidth="1"/>
    <col min="12026" max="12026" width="9.140625" style="1"/>
    <col min="12027" max="12027" width="12.85546875" style="1" bestFit="1" customWidth="1"/>
    <col min="12028" max="12028" width="11" style="1" customWidth="1"/>
    <col min="12029" max="12273" width="9.140625" style="1"/>
    <col min="12274" max="12274" width="13.7109375" style="1" customWidth="1"/>
    <col min="12275" max="12276" width="9.140625" style="1" customWidth="1"/>
    <col min="12277" max="12277" width="12.5703125" style="1" customWidth="1"/>
    <col min="12278" max="12278" width="11.85546875" style="1" customWidth="1"/>
    <col min="12279" max="12279" width="9.5703125" style="1" customWidth="1"/>
    <col min="12280" max="12280" width="8.5703125" style="1" customWidth="1"/>
    <col min="12281" max="12281" width="13.140625" style="1" customWidth="1"/>
    <col min="12282" max="12282" width="9.140625" style="1"/>
    <col min="12283" max="12283" width="12.85546875" style="1" bestFit="1" customWidth="1"/>
    <col min="12284" max="12284" width="11" style="1" customWidth="1"/>
    <col min="12285" max="12529" width="9.140625" style="1"/>
    <col min="12530" max="12530" width="13.7109375" style="1" customWidth="1"/>
    <col min="12531" max="12532" width="9.140625" style="1" customWidth="1"/>
    <col min="12533" max="12533" width="12.5703125" style="1" customWidth="1"/>
    <col min="12534" max="12534" width="11.85546875" style="1" customWidth="1"/>
    <col min="12535" max="12535" width="9.5703125" style="1" customWidth="1"/>
    <col min="12536" max="12536" width="8.5703125" style="1" customWidth="1"/>
    <col min="12537" max="12537" width="13.140625" style="1" customWidth="1"/>
    <col min="12538" max="12538" width="9.140625" style="1"/>
    <col min="12539" max="12539" width="12.85546875" style="1" bestFit="1" customWidth="1"/>
    <col min="12540" max="12540" width="11" style="1" customWidth="1"/>
    <col min="12541" max="12785" width="9.140625" style="1"/>
    <col min="12786" max="12786" width="13.7109375" style="1" customWidth="1"/>
    <col min="12787" max="12788" width="9.140625" style="1" customWidth="1"/>
    <col min="12789" max="12789" width="12.5703125" style="1" customWidth="1"/>
    <col min="12790" max="12790" width="11.85546875" style="1" customWidth="1"/>
    <col min="12791" max="12791" width="9.5703125" style="1" customWidth="1"/>
    <col min="12792" max="12792" width="8.5703125" style="1" customWidth="1"/>
    <col min="12793" max="12793" width="13.140625" style="1" customWidth="1"/>
    <col min="12794" max="12794" width="9.140625" style="1"/>
    <col min="12795" max="12795" width="12.85546875" style="1" bestFit="1" customWidth="1"/>
    <col min="12796" max="12796" width="11" style="1" customWidth="1"/>
    <col min="12797" max="13041" width="9.140625" style="1"/>
    <col min="13042" max="13042" width="13.7109375" style="1" customWidth="1"/>
    <col min="13043" max="13044" width="9.140625" style="1" customWidth="1"/>
    <col min="13045" max="13045" width="12.5703125" style="1" customWidth="1"/>
    <col min="13046" max="13046" width="11.85546875" style="1" customWidth="1"/>
    <col min="13047" max="13047" width="9.5703125" style="1" customWidth="1"/>
    <col min="13048" max="13048" width="8.5703125" style="1" customWidth="1"/>
    <col min="13049" max="13049" width="13.140625" style="1" customWidth="1"/>
    <col min="13050" max="13050" width="9.140625" style="1"/>
    <col min="13051" max="13051" width="12.85546875" style="1" bestFit="1" customWidth="1"/>
    <col min="13052" max="13052" width="11" style="1" customWidth="1"/>
    <col min="13053" max="13297" width="9.140625" style="1"/>
    <col min="13298" max="13298" width="13.7109375" style="1" customWidth="1"/>
    <col min="13299" max="13300" width="9.140625" style="1" customWidth="1"/>
    <col min="13301" max="13301" width="12.5703125" style="1" customWidth="1"/>
    <col min="13302" max="13302" width="11.85546875" style="1" customWidth="1"/>
    <col min="13303" max="13303" width="9.5703125" style="1" customWidth="1"/>
    <col min="13304" max="13304" width="8.5703125" style="1" customWidth="1"/>
    <col min="13305" max="13305" width="13.140625" style="1" customWidth="1"/>
    <col min="13306" max="13306" width="9.140625" style="1"/>
    <col min="13307" max="13307" width="12.85546875" style="1" bestFit="1" customWidth="1"/>
    <col min="13308" max="13308" width="11" style="1" customWidth="1"/>
    <col min="13309" max="13553" width="9.140625" style="1"/>
    <col min="13554" max="13554" width="13.7109375" style="1" customWidth="1"/>
    <col min="13555" max="13556" width="9.140625" style="1" customWidth="1"/>
    <col min="13557" max="13557" width="12.5703125" style="1" customWidth="1"/>
    <col min="13558" max="13558" width="11.85546875" style="1" customWidth="1"/>
    <col min="13559" max="13559" width="9.5703125" style="1" customWidth="1"/>
    <col min="13560" max="13560" width="8.5703125" style="1" customWidth="1"/>
    <col min="13561" max="13561" width="13.140625" style="1" customWidth="1"/>
    <col min="13562" max="13562" width="9.140625" style="1"/>
    <col min="13563" max="13563" width="12.85546875" style="1" bestFit="1" customWidth="1"/>
    <col min="13564" max="13564" width="11" style="1" customWidth="1"/>
    <col min="13565" max="13809" width="9.140625" style="1"/>
    <col min="13810" max="13810" width="13.7109375" style="1" customWidth="1"/>
    <col min="13811" max="13812" width="9.140625" style="1" customWidth="1"/>
    <col min="13813" max="13813" width="12.5703125" style="1" customWidth="1"/>
    <col min="13814" max="13814" width="11.85546875" style="1" customWidth="1"/>
    <col min="13815" max="13815" width="9.5703125" style="1" customWidth="1"/>
    <col min="13816" max="13816" width="8.5703125" style="1" customWidth="1"/>
    <col min="13817" max="13817" width="13.140625" style="1" customWidth="1"/>
    <col min="13818" max="13818" width="9.140625" style="1"/>
    <col min="13819" max="13819" width="12.85546875" style="1" bestFit="1" customWidth="1"/>
    <col min="13820" max="13820" width="11" style="1" customWidth="1"/>
    <col min="13821" max="14065" width="9.140625" style="1"/>
    <col min="14066" max="14066" width="13.7109375" style="1" customWidth="1"/>
    <col min="14067" max="14068" width="9.140625" style="1" customWidth="1"/>
    <col min="14069" max="14069" width="12.5703125" style="1" customWidth="1"/>
    <col min="14070" max="14070" width="11.85546875" style="1" customWidth="1"/>
    <col min="14071" max="14071" width="9.5703125" style="1" customWidth="1"/>
    <col min="14072" max="14072" width="8.5703125" style="1" customWidth="1"/>
    <col min="14073" max="14073" width="13.140625" style="1" customWidth="1"/>
    <col min="14074" max="14074" width="9.140625" style="1"/>
    <col min="14075" max="14075" width="12.85546875" style="1" bestFit="1" customWidth="1"/>
    <col min="14076" max="14076" width="11" style="1" customWidth="1"/>
    <col min="14077" max="14321" width="9.140625" style="1"/>
    <col min="14322" max="14322" width="13.7109375" style="1" customWidth="1"/>
    <col min="14323" max="14324" width="9.140625" style="1" customWidth="1"/>
    <col min="14325" max="14325" width="12.5703125" style="1" customWidth="1"/>
    <col min="14326" max="14326" width="11.85546875" style="1" customWidth="1"/>
    <col min="14327" max="14327" width="9.5703125" style="1" customWidth="1"/>
    <col min="14328" max="14328" width="8.5703125" style="1" customWidth="1"/>
    <col min="14329" max="14329" width="13.140625" style="1" customWidth="1"/>
    <col min="14330" max="14330" width="9.140625" style="1"/>
    <col min="14331" max="14331" width="12.85546875" style="1" bestFit="1" customWidth="1"/>
    <col min="14332" max="14332" width="11" style="1" customWidth="1"/>
    <col min="14333" max="14577" width="9.140625" style="1"/>
    <col min="14578" max="14578" width="13.7109375" style="1" customWidth="1"/>
    <col min="14579" max="14580" width="9.140625" style="1" customWidth="1"/>
    <col min="14581" max="14581" width="12.5703125" style="1" customWidth="1"/>
    <col min="14582" max="14582" width="11.85546875" style="1" customWidth="1"/>
    <col min="14583" max="14583" width="9.5703125" style="1" customWidth="1"/>
    <col min="14584" max="14584" width="8.5703125" style="1" customWidth="1"/>
    <col min="14585" max="14585" width="13.140625" style="1" customWidth="1"/>
    <col min="14586" max="14586" width="9.140625" style="1"/>
    <col min="14587" max="14587" width="12.85546875" style="1" bestFit="1" customWidth="1"/>
    <col min="14588" max="14588" width="11" style="1" customWidth="1"/>
    <col min="14589" max="14833" width="9.140625" style="1"/>
    <col min="14834" max="14834" width="13.7109375" style="1" customWidth="1"/>
    <col min="14835" max="14836" width="9.140625" style="1" customWidth="1"/>
    <col min="14837" max="14837" width="12.5703125" style="1" customWidth="1"/>
    <col min="14838" max="14838" width="11.85546875" style="1" customWidth="1"/>
    <col min="14839" max="14839" width="9.5703125" style="1" customWidth="1"/>
    <col min="14840" max="14840" width="8.5703125" style="1" customWidth="1"/>
    <col min="14841" max="14841" width="13.140625" style="1" customWidth="1"/>
    <col min="14842" max="14842" width="9.140625" style="1"/>
    <col min="14843" max="14843" width="12.85546875" style="1" bestFit="1" customWidth="1"/>
    <col min="14844" max="14844" width="11" style="1" customWidth="1"/>
    <col min="14845" max="15089" width="9.140625" style="1"/>
    <col min="15090" max="15090" width="13.7109375" style="1" customWidth="1"/>
    <col min="15091" max="15092" width="9.140625" style="1" customWidth="1"/>
    <col min="15093" max="15093" width="12.5703125" style="1" customWidth="1"/>
    <col min="15094" max="15094" width="11.85546875" style="1" customWidth="1"/>
    <col min="15095" max="15095" width="9.5703125" style="1" customWidth="1"/>
    <col min="15096" max="15096" width="8.5703125" style="1" customWidth="1"/>
    <col min="15097" max="15097" width="13.140625" style="1" customWidth="1"/>
    <col min="15098" max="15098" width="9.140625" style="1"/>
    <col min="15099" max="15099" width="12.85546875" style="1" bestFit="1" customWidth="1"/>
    <col min="15100" max="15100" width="11" style="1" customWidth="1"/>
    <col min="15101" max="15345" width="9.140625" style="1"/>
    <col min="15346" max="15346" width="13.7109375" style="1" customWidth="1"/>
    <col min="15347" max="15348" width="9.140625" style="1" customWidth="1"/>
    <col min="15349" max="15349" width="12.5703125" style="1" customWidth="1"/>
    <col min="15350" max="15350" width="11.85546875" style="1" customWidth="1"/>
    <col min="15351" max="15351" width="9.5703125" style="1" customWidth="1"/>
    <col min="15352" max="15352" width="8.5703125" style="1" customWidth="1"/>
    <col min="15353" max="15353" width="13.140625" style="1" customWidth="1"/>
    <col min="15354" max="15354" width="9.140625" style="1"/>
    <col min="15355" max="15355" width="12.85546875" style="1" bestFit="1" customWidth="1"/>
    <col min="15356" max="15356" width="11" style="1" customWidth="1"/>
    <col min="15357" max="15601" width="9.140625" style="1"/>
    <col min="15602" max="15602" width="13.7109375" style="1" customWidth="1"/>
    <col min="15603" max="15604" width="9.140625" style="1" customWidth="1"/>
    <col min="15605" max="15605" width="12.5703125" style="1" customWidth="1"/>
    <col min="15606" max="15606" width="11.85546875" style="1" customWidth="1"/>
    <col min="15607" max="15607" width="9.5703125" style="1" customWidth="1"/>
    <col min="15608" max="15608" width="8.5703125" style="1" customWidth="1"/>
    <col min="15609" max="15609" width="13.140625" style="1" customWidth="1"/>
    <col min="15610" max="15610" width="9.140625" style="1"/>
    <col min="15611" max="15611" width="12.85546875" style="1" bestFit="1" customWidth="1"/>
    <col min="15612" max="15612" width="11" style="1" customWidth="1"/>
    <col min="15613" max="15857" width="9.140625" style="1"/>
    <col min="15858" max="15858" width="13.7109375" style="1" customWidth="1"/>
    <col min="15859" max="15860" width="9.140625" style="1" customWidth="1"/>
    <col min="15861" max="15861" width="12.5703125" style="1" customWidth="1"/>
    <col min="15862" max="15862" width="11.85546875" style="1" customWidth="1"/>
    <col min="15863" max="15863" width="9.5703125" style="1" customWidth="1"/>
    <col min="15864" max="15864" width="8.5703125" style="1" customWidth="1"/>
    <col min="15865" max="15865" width="13.140625" style="1" customWidth="1"/>
    <col min="15866" max="15866" width="9.140625" style="1"/>
    <col min="15867" max="15867" width="12.85546875" style="1" bestFit="1" customWidth="1"/>
    <col min="15868" max="15868" width="11" style="1" customWidth="1"/>
    <col min="15869" max="16113" width="9.140625" style="1"/>
    <col min="16114" max="16114" width="13.7109375" style="1" customWidth="1"/>
    <col min="16115" max="16116" width="9.140625" style="1" customWidth="1"/>
    <col min="16117" max="16117" width="12.5703125" style="1" customWidth="1"/>
    <col min="16118" max="16118" width="11.85546875" style="1" customWidth="1"/>
    <col min="16119" max="16119" width="9.5703125" style="1" customWidth="1"/>
    <col min="16120" max="16120" width="8.5703125" style="1" customWidth="1"/>
    <col min="16121" max="16121" width="13.140625" style="1" customWidth="1"/>
    <col min="16122" max="16122" width="9.140625" style="1"/>
    <col min="16123" max="16123" width="12.85546875" style="1" bestFit="1" customWidth="1"/>
    <col min="16124" max="16124" width="11" style="1" customWidth="1"/>
    <col min="16125" max="16384" width="9.140625" style="1"/>
  </cols>
  <sheetData>
    <row r="1" spans="1:4" ht="26.25" customHeight="1" thickBot="1" x14ac:dyDescent="0.25">
      <c r="A1" s="158" t="s">
        <v>223</v>
      </c>
      <c r="B1" s="158"/>
      <c r="C1" s="158"/>
      <c r="D1" s="158"/>
    </row>
    <row r="2" spans="1:4" ht="13.5" thickBot="1" x14ac:dyDescent="0.25">
      <c r="A2" s="18" t="s">
        <v>0</v>
      </c>
      <c r="B2" s="119"/>
      <c r="C2" s="29"/>
      <c r="D2" s="30"/>
    </row>
    <row r="3" spans="1:4" ht="12.75" x14ac:dyDescent="0.2">
      <c r="A3" s="31"/>
      <c r="B3" s="120" t="s">
        <v>2</v>
      </c>
      <c r="C3" s="32" t="s">
        <v>3</v>
      </c>
      <c r="D3" s="33" t="s">
        <v>4</v>
      </c>
    </row>
    <row r="4" spans="1:4" ht="12.75" x14ac:dyDescent="0.2">
      <c r="A4" s="31" t="s">
        <v>395</v>
      </c>
      <c r="B4" s="120">
        <v>300</v>
      </c>
      <c r="C4" s="32">
        <v>1040</v>
      </c>
      <c r="D4" s="33">
        <f>SUM(C4*B4)</f>
        <v>312000</v>
      </c>
    </row>
    <row r="5" spans="1:4" ht="12.75" x14ac:dyDescent="0.2">
      <c r="A5" s="31" t="s">
        <v>393</v>
      </c>
      <c r="B5" s="120">
        <v>2450</v>
      </c>
      <c r="C5" s="32">
        <v>1040</v>
      </c>
      <c r="D5" s="33">
        <f>SUM(C5*B5)</f>
        <v>2548000</v>
      </c>
    </row>
    <row r="6" spans="1:4" ht="12.75" x14ac:dyDescent="0.2">
      <c r="A6" s="31" t="s">
        <v>394</v>
      </c>
      <c r="B6" s="120">
        <v>475</v>
      </c>
      <c r="C6" s="32">
        <v>1390</v>
      </c>
      <c r="D6" s="33">
        <f t="shared" ref="D6:D25" si="0">SUM(C6*B6)</f>
        <v>660250</v>
      </c>
    </row>
    <row r="7" spans="1:4" ht="12.75" x14ac:dyDescent="0.2">
      <c r="A7" s="31" t="s">
        <v>8</v>
      </c>
      <c r="B7" s="120">
        <v>1700</v>
      </c>
      <c r="C7" s="32">
        <v>1700</v>
      </c>
      <c r="D7" s="33">
        <f t="shared" si="0"/>
        <v>2890000</v>
      </c>
    </row>
    <row r="8" spans="1:4" ht="12.75" x14ac:dyDescent="0.2">
      <c r="A8" s="31" t="s">
        <v>10</v>
      </c>
      <c r="B8" s="120">
        <v>210</v>
      </c>
      <c r="C8" s="32">
        <v>1070</v>
      </c>
      <c r="D8" s="33">
        <f t="shared" si="0"/>
        <v>224700</v>
      </c>
    </row>
    <row r="9" spans="1:4" ht="12.75" x14ac:dyDescent="0.2">
      <c r="A9" s="31" t="s">
        <v>396</v>
      </c>
      <c r="B9" s="120">
        <v>20</v>
      </c>
      <c r="C9" s="32">
        <v>1400</v>
      </c>
      <c r="D9" s="33">
        <f t="shared" si="0"/>
        <v>28000</v>
      </c>
    </row>
    <row r="10" spans="1:4" ht="12.75" x14ac:dyDescent="0.2">
      <c r="A10" s="31" t="s">
        <v>392</v>
      </c>
      <c r="B10" s="120">
        <v>20</v>
      </c>
      <c r="C10" s="32">
        <v>1400</v>
      </c>
      <c r="D10" s="33">
        <f t="shared" si="0"/>
        <v>28000</v>
      </c>
    </row>
    <row r="11" spans="1:4" ht="12.75" x14ac:dyDescent="0.2">
      <c r="A11" s="31" t="s">
        <v>323</v>
      </c>
      <c r="B11" s="120">
        <v>732</v>
      </c>
      <c r="C11" s="32">
        <v>1399</v>
      </c>
      <c r="D11" s="33">
        <f t="shared" si="0"/>
        <v>1024068</v>
      </c>
    </row>
    <row r="12" spans="1:4" ht="12.75" x14ac:dyDescent="0.2">
      <c r="A12" s="31" t="s">
        <v>324</v>
      </c>
      <c r="B12" s="120">
        <v>40</v>
      </c>
      <c r="C12" s="32">
        <v>2199</v>
      </c>
      <c r="D12" s="33">
        <f t="shared" si="0"/>
        <v>87960</v>
      </c>
    </row>
    <row r="13" spans="1:4" ht="12.75" x14ac:dyDescent="0.2">
      <c r="A13" s="31" t="s">
        <v>325</v>
      </c>
      <c r="B13" s="120">
        <v>200</v>
      </c>
      <c r="C13" s="32">
        <v>1299</v>
      </c>
      <c r="D13" s="33">
        <f t="shared" si="0"/>
        <v>259800</v>
      </c>
    </row>
    <row r="14" spans="1:4" ht="12.75" x14ac:dyDescent="0.2">
      <c r="A14" s="31" t="s">
        <v>326</v>
      </c>
      <c r="B14" s="120">
        <v>150</v>
      </c>
      <c r="C14" s="32">
        <v>1899</v>
      </c>
      <c r="D14" s="33">
        <f t="shared" si="0"/>
        <v>284850</v>
      </c>
    </row>
    <row r="15" spans="1:4" ht="12.75" x14ac:dyDescent="0.2">
      <c r="A15" s="31" t="s">
        <v>327</v>
      </c>
      <c r="B15" s="120">
        <v>200</v>
      </c>
      <c r="C15" s="32">
        <v>3949</v>
      </c>
      <c r="D15" s="33">
        <f t="shared" si="0"/>
        <v>789800</v>
      </c>
    </row>
    <row r="16" spans="1:4" ht="12.75" x14ac:dyDescent="0.2">
      <c r="A16" s="31" t="s">
        <v>11</v>
      </c>
      <c r="B16" s="120">
        <v>782</v>
      </c>
      <c r="C16" s="32">
        <v>1800</v>
      </c>
      <c r="D16" s="33">
        <f t="shared" si="0"/>
        <v>1407600</v>
      </c>
    </row>
    <row r="17" spans="1:4" ht="12.75" x14ac:dyDescent="0.2">
      <c r="A17" s="31" t="s">
        <v>13</v>
      </c>
      <c r="B17" s="120">
        <v>3435</v>
      </c>
      <c r="C17" s="32">
        <v>1772</v>
      </c>
      <c r="D17" s="33">
        <f t="shared" si="0"/>
        <v>6086820</v>
      </c>
    </row>
    <row r="18" spans="1:4" ht="12.75" x14ac:dyDescent="0.2">
      <c r="A18" s="31" t="s">
        <v>14</v>
      </c>
      <c r="B18" s="120">
        <v>419</v>
      </c>
      <c r="C18" s="32">
        <v>2035</v>
      </c>
      <c r="D18" s="33">
        <f t="shared" si="0"/>
        <v>852665</v>
      </c>
    </row>
    <row r="19" spans="1:4" ht="12.75" x14ac:dyDescent="0.2">
      <c r="A19" s="31" t="s">
        <v>191</v>
      </c>
      <c r="B19" s="120">
        <v>45</v>
      </c>
      <c r="C19" s="32">
        <v>1181</v>
      </c>
      <c r="D19" s="33">
        <f t="shared" si="0"/>
        <v>53145</v>
      </c>
    </row>
    <row r="20" spans="1:4" ht="12.75" x14ac:dyDescent="0.2">
      <c r="A20" s="31" t="s">
        <v>224</v>
      </c>
      <c r="B20" s="120">
        <v>40</v>
      </c>
      <c r="C20" s="32">
        <v>1430</v>
      </c>
      <c r="D20" s="33">
        <f t="shared" si="0"/>
        <v>57200</v>
      </c>
    </row>
    <row r="21" spans="1:4" ht="12.75" x14ac:dyDescent="0.2">
      <c r="A21" s="31" t="s">
        <v>192</v>
      </c>
      <c r="B21" s="120">
        <v>25</v>
      </c>
      <c r="C21" s="32">
        <v>434</v>
      </c>
      <c r="D21" s="33">
        <f t="shared" si="0"/>
        <v>10850</v>
      </c>
    </row>
    <row r="22" spans="1:4" ht="12.75" x14ac:dyDescent="0.2">
      <c r="A22" s="31" t="s">
        <v>225</v>
      </c>
      <c r="B22" s="120">
        <v>125</v>
      </c>
      <c r="C22" s="32">
        <v>394</v>
      </c>
      <c r="D22" s="33">
        <f t="shared" si="0"/>
        <v>49250</v>
      </c>
    </row>
    <row r="23" spans="1:4" ht="12.75" x14ac:dyDescent="0.2">
      <c r="A23" s="31" t="s">
        <v>226</v>
      </c>
      <c r="B23" s="120">
        <v>20</v>
      </c>
      <c r="C23" s="32">
        <v>1969</v>
      </c>
      <c r="D23" s="33">
        <f t="shared" si="0"/>
        <v>39380</v>
      </c>
    </row>
    <row r="24" spans="1:4" ht="12.75" x14ac:dyDescent="0.2">
      <c r="A24" s="31" t="s">
        <v>190</v>
      </c>
      <c r="B24" s="120">
        <v>78</v>
      </c>
      <c r="C24" s="32">
        <v>2035</v>
      </c>
      <c r="D24" s="33">
        <f t="shared" si="0"/>
        <v>158730</v>
      </c>
    </row>
    <row r="25" spans="1:4" ht="12.75" x14ac:dyDescent="0.2">
      <c r="A25" s="31" t="s">
        <v>16</v>
      </c>
      <c r="B25" s="120">
        <v>165</v>
      </c>
      <c r="C25" s="32">
        <v>3019</v>
      </c>
      <c r="D25" s="33">
        <f t="shared" si="0"/>
        <v>498135</v>
      </c>
    </row>
    <row r="26" spans="1:4" ht="12.75" x14ac:dyDescent="0.2">
      <c r="A26" s="31" t="s">
        <v>9</v>
      </c>
      <c r="B26" s="120">
        <f>SUM(B4:B25)</f>
        <v>11631</v>
      </c>
      <c r="C26" s="120">
        <f>SUM(C4:C25)</f>
        <v>35854</v>
      </c>
      <c r="D26" s="32">
        <f>SUM(D5:D25)</f>
        <v>18039203</v>
      </c>
    </row>
    <row r="27" spans="1:4" ht="12.75" x14ac:dyDescent="0.2">
      <c r="A27" s="31"/>
      <c r="B27" s="120"/>
      <c r="C27" s="32"/>
      <c r="D27" s="33"/>
    </row>
    <row r="28" spans="1:4" ht="12.75" x14ac:dyDescent="0.2">
      <c r="A28" s="31" t="s">
        <v>12</v>
      </c>
      <c r="B28" s="121">
        <f>C26/22</f>
        <v>1629.7272727272727</v>
      </c>
      <c r="C28" s="75">
        <f>D26/B26</f>
        <v>1550.9589029318201</v>
      </c>
      <c r="D28" s="33"/>
    </row>
    <row r="29" spans="1:4" ht="13.5" thickBot="1" x14ac:dyDescent="0.25">
      <c r="A29" s="44"/>
      <c r="B29" s="122"/>
      <c r="C29" s="45"/>
      <c r="D29" s="46"/>
    </row>
    <row r="30" spans="1:4" ht="13.5" thickBot="1" x14ac:dyDescent="0.25">
      <c r="A30" s="18" t="s">
        <v>17</v>
      </c>
      <c r="B30" s="123"/>
      <c r="C30" s="47"/>
      <c r="D30" s="48"/>
    </row>
    <row r="31" spans="1:4" ht="12.75" x14ac:dyDescent="0.2">
      <c r="A31" s="31"/>
      <c r="B31" s="120" t="s">
        <v>2</v>
      </c>
      <c r="C31" s="32" t="s">
        <v>3</v>
      </c>
      <c r="D31" s="33" t="s">
        <v>4</v>
      </c>
    </row>
    <row r="32" spans="1:4" ht="12.75" x14ac:dyDescent="0.2">
      <c r="A32" s="31" t="s">
        <v>402</v>
      </c>
      <c r="B32" s="120">
        <v>100</v>
      </c>
      <c r="C32" s="32">
        <v>2580</v>
      </c>
      <c r="D32" s="33">
        <f t="shared" ref="D32:D55" si="1">SUM(B32*C32)</f>
        <v>258000</v>
      </c>
    </row>
    <row r="33" spans="1:4" ht="12.75" x14ac:dyDescent="0.2">
      <c r="A33" s="31" t="s">
        <v>400</v>
      </c>
      <c r="B33" s="120">
        <v>100</v>
      </c>
      <c r="C33" s="32">
        <v>2695</v>
      </c>
      <c r="D33" s="33">
        <f t="shared" si="1"/>
        <v>269500</v>
      </c>
    </row>
    <row r="34" spans="1:4" ht="12.75" x14ac:dyDescent="0.2">
      <c r="A34" s="31" t="s">
        <v>403</v>
      </c>
      <c r="B34" s="120">
        <v>105</v>
      </c>
      <c r="C34" s="32">
        <v>980</v>
      </c>
      <c r="D34" s="33">
        <f t="shared" si="1"/>
        <v>102900</v>
      </c>
    </row>
    <row r="35" spans="1:4" ht="12.75" x14ac:dyDescent="0.2">
      <c r="A35" s="31" t="s">
        <v>399</v>
      </c>
      <c r="B35" s="120">
        <v>266</v>
      </c>
      <c r="C35" s="32">
        <v>1360</v>
      </c>
      <c r="D35" s="33">
        <f t="shared" si="1"/>
        <v>361760</v>
      </c>
    </row>
    <row r="36" spans="1:4" ht="12.75" x14ac:dyDescent="0.2">
      <c r="A36" s="31" t="s">
        <v>410</v>
      </c>
      <c r="B36" s="120">
        <v>50</v>
      </c>
      <c r="C36" s="32">
        <v>700</v>
      </c>
      <c r="D36" s="33">
        <f t="shared" si="1"/>
        <v>35000</v>
      </c>
    </row>
    <row r="37" spans="1:4" ht="12.75" x14ac:dyDescent="0.2">
      <c r="A37" s="31" t="s">
        <v>409</v>
      </c>
      <c r="B37" s="120">
        <v>100</v>
      </c>
      <c r="C37" s="32">
        <v>1250</v>
      </c>
      <c r="D37" s="33">
        <f t="shared" si="1"/>
        <v>125000</v>
      </c>
    </row>
    <row r="38" spans="1:4" ht="12.75" x14ac:dyDescent="0.2">
      <c r="A38" s="31" t="s">
        <v>405</v>
      </c>
      <c r="B38" s="120">
        <v>100</v>
      </c>
      <c r="C38" s="32">
        <v>1250</v>
      </c>
      <c r="D38" s="33">
        <f t="shared" si="1"/>
        <v>125000</v>
      </c>
    </row>
    <row r="39" spans="1:4" ht="12.75" x14ac:dyDescent="0.2">
      <c r="A39" s="31" t="s">
        <v>412</v>
      </c>
      <c r="B39" s="120">
        <v>200</v>
      </c>
      <c r="C39" s="32">
        <v>1250</v>
      </c>
      <c r="D39" s="33">
        <f t="shared" si="1"/>
        <v>250000</v>
      </c>
    </row>
    <row r="40" spans="1:4" ht="12.75" x14ac:dyDescent="0.2">
      <c r="A40" s="31" t="s">
        <v>411</v>
      </c>
      <c r="B40" s="120">
        <v>80</v>
      </c>
      <c r="C40" s="32">
        <v>1475</v>
      </c>
      <c r="D40" s="33">
        <f t="shared" si="1"/>
        <v>118000</v>
      </c>
    </row>
    <row r="41" spans="1:4" ht="12.75" x14ac:dyDescent="0.2">
      <c r="A41" s="31" t="s">
        <v>408</v>
      </c>
      <c r="B41" s="120">
        <v>105</v>
      </c>
      <c r="C41" s="32">
        <v>1780</v>
      </c>
      <c r="D41" s="33">
        <f t="shared" si="1"/>
        <v>186900</v>
      </c>
    </row>
    <row r="42" spans="1:4" ht="12.75" x14ac:dyDescent="0.2">
      <c r="A42" s="31" t="s">
        <v>414</v>
      </c>
      <c r="B42" s="120">
        <v>106</v>
      </c>
      <c r="C42" s="32">
        <v>1455</v>
      </c>
      <c r="D42" s="33">
        <f t="shared" si="1"/>
        <v>154230</v>
      </c>
    </row>
    <row r="43" spans="1:4" ht="12.75" x14ac:dyDescent="0.2">
      <c r="A43" s="31" t="s">
        <v>397</v>
      </c>
      <c r="B43" s="120">
        <v>390</v>
      </c>
      <c r="C43" s="32">
        <v>2350</v>
      </c>
      <c r="D43" s="33">
        <f t="shared" si="1"/>
        <v>916500</v>
      </c>
    </row>
    <row r="44" spans="1:4" ht="12.75" x14ac:dyDescent="0.2">
      <c r="A44" s="31" t="s">
        <v>404</v>
      </c>
      <c r="B44" s="120">
        <v>30</v>
      </c>
      <c r="C44" s="32">
        <v>1350</v>
      </c>
      <c r="D44" s="33">
        <f t="shared" si="1"/>
        <v>40500</v>
      </c>
    </row>
    <row r="45" spans="1:4" ht="12.75" x14ac:dyDescent="0.2">
      <c r="A45" s="31" t="s">
        <v>406</v>
      </c>
      <c r="B45" s="120">
        <v>20</v>
      </c>
      <c r="C45" s="32">
        <v>1250</v>
      </c>
      <c r="D45" s="33">
        <f t="shared" si="1"/>
        <v>25000</v>
      </c>
    </row>
    <row r="46" spans="1:4" ht="12.75" x14ac:dyDescent="0.2">
      <c r="A46" s="31" t="s">
        <v>413</v>
      </c>
      <c r="B46" s="120">
        <v>348</v>
      </c>
      <c r="C46" s="32">
        <v>1540</v>
      </c>
      <c r="D46" s="33">
        <f t="shared" si="1"/>
        <v>535920</v>
      </c>
    </row>
    <row r="47" spans="1:4" ht="12.75" x14ac:dyDescent="0.2">
      <c r="A47" s="31" t="s">
        <v>401</v>
      </c>
      <c r="B47" s="120">
        <v>90</v>
      </c>
      <c r="C47" s="32">
        <v>2030</v>
      </c>
      <c r="D47" s="33">
        <f t="shared" si="1"/>
        <v>182700</v>
      </c>
    </row>
    <row r="48" spans="1:4" ht="12.75" x14ac:dyDescent="0.2">
      <c r="A48" s="31" t="s">
        <v>416</v>
      </c>
      <c r="B48" s="120">
        <v>50</v>
      </c>
      <c r="C48" s="32">
        <v>2480</v>
      </c>
      <c r="D48" s="33">
        <f t="shared" si="1"/>
        <v>124000</v>
      </c>
    </row>
    <row r="49" spans="1:4" ht="12.75" x14ac:dyDescent="0.2">
      <c r="A49" s="31" t="s">
        <v>407</v>
      </c>
      <c r="B49" s="120">
        <v>180</v>
      </c>
      <c r="C49" s="32">
        <v>1890</v>
      </c>
      <c r="D49" s="33">
        <f t="shared" si="1"/>
        <v>340200</v>
      </c>
    </row>
    <row r="50" spans="1:4" ht="12.75" x14ac:dyDescent="0.2">
      <c r="A50" s="31" t="s">
        <v>415</v>
      </c>
      <c r="B50" s="120">
        <v>114</v>
      </c>
      <c r="C50" s="32">
        <v>870</v>
      </c>
      <c r="D50" s="33">
        <f t="shared" si="1"/>
        <v>99180</v>
      </c>
    </row>
    <row r="51" spans="1:4" ht="12.75" x14ac:dyDescent="0.2">
      <c r="A51" s="31" t="s">
        <v>417</v>
      </c>
      <c r="B51" s="120">
        <v>40</v>
      </c>
      <c r="C51" s="32">
        <v>3370</v>
      </c>
      <c r="D51" s="33">
        <f t="shared" si="1"/>
        <v>134800</v>
      </c>
    </row>
    <row r="52" spans="1:4" ht="12.75" x14ac:dyDescent="0.2">
      <c r="A52" s="31" t="s">
        <v>368</v>
      </c>
      <c r="B52" s="120">
        <v>78</v>
      </c>
      <c r="C52" s="32">
        <v>2032</v>
      </c>
      <c r="D52" s="33">
        <f t="shared" si="1"/>
        <v>158496</v>
      </c>
    </row>
    <row r="53" spans="1:4" ht="12.75" x14ac:dyDescent="0.2">
      <c r="A53" s="31" t="s">
        <v>168</v>
      </c>
      <c r="B53" s="120">
        <v>1.3</v>
      </c>
      <c r="C53" s="32">
        <v>2692</v>
      </c>
      <c r="D53" s="33">
        <f t="shared" si="1"/>
        <v>3499.6</v>
      </c>
    </row>
    <row r="54" spans="1:4" ht="12.75" x14ac:dyDescent="0.2">
      <c r="A54" s="31" t="s">
        <v>369</v>
      </c>
      <c r="B54" s="120">
        <v>10</v>
      </c>
      <c r="C54" s="32">
        <v>2800</v>
      </c>
      <c r="D54" s="33">
        <f t="shared" si="1"/>
        <v>28000</v>
      </c>
    </row>
    <row r="55" spans="1:4" ht="12.75" x14ac:dyDescent="0.2">
      <c r="A55" s="31" t="s">
        <v>398</v>
      </c>
      <c r="B55" s="120">
        <v>585</v>
      </c>
      <c r="C55" s="32">
        <v>1090</v>
      </c>
      <c r="D55" s="33">
        <f t="shared" si="1"/>
        <v>637650</v>
      </c>
    </row>
    <row r="56" spans="1:4" ht="12.75" x14ac:dyDescent="0.2">
      <c r="A56" s="31" t="s">
        <v>9</v>
      </c>
      <c r="B56" s="124">
        <f>SUM(B32:B55)</f>
        <v>3248.3</v>
      </c>
      <c r="C56" s="35">
        <f>SUM(C32:C55)</f>
        <v>42519</v>
      </c>
      <c r="D56" s="36">
        <f>SUM(D32:D55)</f>
        <v>5212735.5999999996</v>
      </c>
    </row>
    <row r="57" spans="1:4" ht="12.75" x14ac:dyDescent="0.2">
      <c r="A57" s="31"/>
      <c r="B57" s="124"/>
      <c r="C57" s="32"/>
      <c r="D57" s="33"/>
    </row>
    <row r="58" spans="1:4" ht="12.75" x14ac:dyDescent="0.2">
      <c r="A58" s="31" t="s">
        <v>12</v>
      </c>
      <c r="B58" s="125">
        <f>C56/24</f>
        <v>1771.625</v>
      </c>
      <c r="C58" s="75">
        <f>D56/B56</f>
        <v>1604.7580580611395</v>
      </c>
      <c r="D58" s="33"/>
    </row>
    <row r="59" spans="1:4" ht="13.5" thickBot="1" x14ac:dyDescent="0.25">
      <c r="A59" s="44"/>
      <c r="B59" s="126"/>
      <c r="C59" s="45"/>
      <c r="D59" s="46"/>
    </row>
    <row r="60" spans="1:4" ht="13.5" thickBot="1" x14ac:dyDescent="0.25">
      <c r="A60" s="18" t="s">
        <v>21</v>
      </c>
      <c r="B60" s="127"/>
      <c r="C60" s="47"/>
      <c r="D60" s="48"/>
    </row>
    <row r="61" spans="1:4" ht="12.75" x14ac:dyDescent="0.2">
      <c r="A61" s="91" t="s">
        <v>22</v>
      </c>
      <c r="B61" s="120">
        <v>2210</v>
      </c>
      <c r="C61" s="32">
        <v>560</v>
      </c>
      <c r="D61" s="33">
        <f>SUM(B61*C61)</f>
        <v>1237600</v>
      </c>
    </row>
    <row r="62" spans="1:4" ht="12.75" x14ac:dyDescent="0.2">
      <c r="A62" s="91" t="s">
        <v>341</v>
      </c>
      <c r="B62" s="120">
        <v>25</v>
      </c>
      <c r="C62" s="32">
        <v>1300</v>
      </c>
      <c r="D62" s="33">
        <f>SUM(B62*C62)</f>
        <v>32500</v>
      </c>
    </row>
    <row r="63" spans="1:4" ht="12.75" x14ac:dyDescent="0.2">
      <c r="A63" s="31" t="s">
        <v>24</v>
      </c>
      <c r="B63" s="120">
        <v>12</v>
      </c>
      <c r="C63" s="32">
        <v>970</v>
      </c>
      <c r="D63" s="33">
        <f>SUM(B63*C63)</f>
        <v>11640</v>
      </c>
    </row>
    <row r="64" spans="1:4" ht="12.75" x14ac:dyDescent="0.2">
      <c r="A64" s="34" t="s">
        <v>26</v>
      </c>
      <c r="B64" s="120">
        <v>17</v>
      </c>
      <c r="C64" s="32">
        <v>2270</v>
      </c>
      <c r="D64" s="33">
        <f>SUM(B64*C64)</f>
        <v>38590</v>
      </c>
    </row>
    <row r="65" spans="1:4" ht="12.75" x14ac:dyDescent="0.2">
      <c r="A65" s="31" t="s">
        <v>9</v>
      </c>
      <c r="B65" s="120">
        <f>SUM(B61:B64)</f>
        <v>2264</v>
      </c>
      <c r="C65" s="32">
        <f>SUM(C61:C64)</f>
        <v>5100</v>
      </c>
      <c r="D65" s="33">
        <f>SUM(D61:D64)</f>
        <v>1320330</v>
      </c>
    </row>
    <row r="66" spans="1:4" ht="12.75" x14ac:dyDescent="0.2">
      <c r="A66" s="31"/>
      <c r="B66" s="120"/>
      <c r="C66" s="32"/>
      <c r="D66" s="33"/>
    </row>
    <row r="67" spans="1:4" ht="12.75" x14ac:dyDescent="0.2">
      <c r="A67" s="31" t="s">
        <v>12</v>
      </c>
      <c r="B67" s="121">
        <f>C65/5</f>
        <v>1020</v>
      </c>
      <c r="C67" s="75">
        <f>D65/B65</f>
        <v>583.18462897526501</v>
      </c>
      <c r="D67" s="33"/>
    </row>
    <row r="68" spans="1:4" ht="13.5" thickBot="1" x14ac:dyDescent="0.25">
      <c r="A68" s="44"/>
      <c r="B68" s="128"/>
      <c r="C68" s="45"/>
      <c r="D68" s="46"/>
    </row>
    <row r="69" spans="1:4" ht="13.5" thickBot="1" x14ac:dyDescent="0.25">
      <c r="A69" s="22" t="s">
        <v>27</v>
      </c>
      <c r="B69" s="123"/>
      <c r="C69" s="47"/>
      <c r="D69" s="48"/>
    </row>
    <row r="70" spans="1:4" ht="12.75" x14ac:dyDescent="0.2">
      <c r="A70" s="31" t="s">
        <v>28</v>
      </c>
      <c r="B70" s="120">
        <v>770</v>
      </c>
      <c r="C70" s="32">
        <v>450</v>
      </c>
      <c r="D70" s="33">
        <f>SUM(B70*C70)</f>
        <v>346500</v>
      </c>
    </row>
    <row r="71" spans="1:4" ht="12.75" x14ac:dyDescent="0.2">
      <c r="A71" s="31" t="s">
        <v>29</v>
      </c>
      <c r="B71" s="120">
        <v>1477</v>
      </c>
      <c r="C71" s="32">
        <v>550</v>
      </c>
      <c r="D71" s="33">
        <f>SUM(B71*C71)</f>
        <v>812350</v>
      </c>
    </row>
    <row r="72" spans="1:4" ht="12.75" x14ac:dyDescent="0.2">
      <c r="A72" s="31" t="s">
        <v>153</v>
      </c>
      <c r="B72" s="120">
        <v>29</v>
      </c>
      <c r="C72" s="32">
        <v>780</v>
      </c>
      <c r="D72" s="33">
        <f>SUM(B72*C72)</f>
        <v>22620</v>
      </c>
    </row>
    <row r="73" spans="1:4" ht="12.75" x14ac:dyDescent="0.2">
      <c r="A73" s="31" t="s">
        <v>172</v>
      </c>
      <c r="B73" s="120">
        <v>12</v>
      </c>
      <c r="C73" s="32">
        <v>2100</v>
      </c>
      <c r="D73" s="33">
        <f>SUM(B73*C73)</f>
        <v>25200</v>
      </c>
    </row>
    <row r="74" spans="1:4" ht="12.75" x14ac:dyDescent="0.2">
      <c r="A74" s="49" t="s">
        <v>31</v>
      </c>
      <c r="B74" s="120">
        <v>50</v>
      </c>
      <c r="C74" s="32">
        <v>3500</v>
      </c>
      <c r="D74" s="33">
        <f>SUM(B74*C74)</f>
        <v>175000</v>
      </c>
    </row>
    <row r="75" spans="1:4" ht="12.75" x14ac:dyDescent="0.2">
      <c r="A75" s="31" t="s">
        <v>9</v>
      </c>
      <c r="B75" s="120">
        <f>SUM(B70:B74)</f>
        <v>2338</v>
      </c>
      <c r="C75" s="32">
        <f>SUM(C70:C74)</f>
        <v>7380</v>
      </c>
      <c r="D75" s="33">
        <f>SUM(D70:D74)</f>
        <v>1381670</v>
      </c>
    </row>
    <row r="76" spans="1:4" ht="12.75" x14ac:dyDescent="0.2">
      <c r="A76" s="31"/>
      <c r="B76" s="120"/>
      <c r="C76" s="32"/>
      <c r="D76" s="33"/>
    </row>
    <row r="77" spans="1:4" ht="12.75" x14ac:dyDescent="0.2">
      <c r="A77" s="31" t="s">
        <v>12</v>
      </c>
      <c r="B77" s="121">
        <f>C75/5</f>
        <v>1476</v>
      </c>
      <c r="C77" s="75">
        <f>D75/B75</f>
        <v>590.96236099230111</v>
      </c>
      <c r="D77" s="33"/>
    </row>
    <row r="78" spans="1:4" ht="13.5" thickBot="1" x14ac:dyDescent="0.25">
      <c r="A78" s="44"/>
      <c r="B78" s="122"/>
      <c r="C78" s="45"/>
      <c r="D78" s="46"/>
    </row>
    <row r="79" spans="1:4" ht="13.5" thickBot="1" x14ac:dyDescent="0.25">
      <c r="A79" s="18" t="s">
        <v>33</v>
      </c>
      <c r="B79" s="123"/>
      <c r="C79" s="47"/>
      <c r="D79" s="48"/>
    </row>
    <row r="80" spans="1:4" ht="12.75" x14ac:dyDescent="0.2">
      <c r="A80" s="31" t="s">
        <v>139</v>
      </c>
      <c r="B80" s="120">
        <v>240</v>
      </c>
      <c r="C80" s="32">
        <v>960</v>
      </c>
      <c r="D80" s="104">
        <f>B80*C80</f>
        <v>230400</v>
      </c>
    </row>
    <row r="81" spans="1:6" ht="12.75" x14ac:dyDescent="0.2">
      <c r="A81" s="31" t="s">
        <v>34</v>
      </c>
      <c r="B81" s="120">
        <v>7700</v>
      </c>
      <c r="C81" s="32">
        <v>625</v>
      </c>
      <c r="D81" s="104">
        <f t="shared" ref="D81:D125" si="2">B81*C81</f>
        <v>4812500</v>
      </c>
    </row>
    <row r="82" spans="1:6" ht="12.75" x14ac:dyDescent="0.2">
      <c r="A82" s="91" t="s">
        <v>35</v>
      </c>
      <c r="B82" s="120">
        <v>361</v>
      </c>
      <c r="C82" s="32">
        <v>1860</v>
      </c>
      <c r="D82" s="104">
        <f t="shared" si="2"/>
        <v>671460</v>
      </c>
    </row>
    <row r="83" spans="1:6" ht="12.75" x14ac:dyDescent="0.2">
      <c r="A83" s="91" t="s">
        <v>228</v>
      </c>
      <c r="B83" s="120">
        <v>100</v>
      </c>
      <c r="C83" s="32">
        <v>1700</v>
      </c>
      <c r="D83" s="104">
        <f t="shared" si="2"/>
        <v>170000</v>
      </c>
    </row>
    <row r="84" spans="1:6" ht="12.75" x14ac:dyDescent="0.2">
      <c r="A84" s="91" t="s">
        <v>227</v>
      </c>
      <c r="B84" s="120">
        <v>197.5</v>
      </c>
      <c r="C84" s="32">
        <v>1800</v>
      </c>
      <c r="D84" s="104">
        <f t="shared" si="2"/>
        <v>355500</v>
      </c>
    </row>
    <row r="85" spans="1:6" ht="12.75" x14ac:dyDescent="0.2">
      <c r="A85" s="91" t="s">
        <v>36</v>
      </c>
      <c r="B85" s="120">
        <v>913.25</v>
      </c>
      <c r="C85" s="32">
        <v>1040</v>
      </c>
      <c r="D85" s="104">
        <f t="shared" si="2"/>
        <v>949780</v>
      </c>
    </row>
    <row r="86" spans="1:6" ht="12.75" x14ac:dyDescent="0.2">
      <c r="A86" s="91" t="s">
        <v>38</v>
      </c>
      <c r="B86" s="129">
        <v>128</v>
      </c>
      <c r="C86" s="81">
        <v>2360</v>
      </c>
      <c r="D86" s="104">
        <f t="shared" si="2"/>
        <v>302080</v>
      </c>
    </row>
    <row r="87" spans="1:6" ht="12.75" x14ac:dyDescent="0.2">
      <c r="A87" s="91" t="s">
        <v>40</v>
      </c>
      <c r="B87" s="120">
        <v>150</v>
      </c>
      <c r="C87" s="32">
        <v>1580</v>
      </c>
      <c r="D87" s="104">
        <f t="shared" si="2"/>
        <v>237000</v>
      </c>
    </row>
    <row r="88" spans="1:6" ht="12.75" x14ac:dyDescent="0.2">
      <c r="A88" s="91" t="s">
        <v>196</v>
      </c>
      <c r="B88" s="120">
        <v>100</v>
      </c>
      <c r="C88" s="32">
        <v>1800</v>
      </c>
      <c r="D88" s="104">
        <f t="shared" si="2"/>
        <v>180000</v>
      </c>
    </row>
    <row r="89" spans="1:6" ht="12.75" x14ac:dyDescent="0.2">
      <c r="A89" s="91" t="s">
        <v>197</v>
      </c>
      <c r="B89" s="120">
        <v>110</v>
      </c>
      <c r="C89" s="32">
        <v>1700</v>
      </c>
      <c r="D89" s="104">
        <f t="shared" si="2"/>
        <v>187000</v>
      </c>
    </row>
    <row r="90" spans="1:6" ht="12.75" x14ac:dyDescent="0.2">
      <c r="A90" s="91" t="s">
        <v>42</v>
      </c>
      <c r="B90" s="120">
        <v>264</v>
      </c>
      <c r="C90" s="32">
        <v>1860</v>
      </c>
      <c r="D90" s="104">
        <f t="shared" si="2"/>
        <v>491040</v>
      </c>
      <c r="F90" s="2"/>
    </row>
    <row r="91" spans="1:6" ht="12.75" x14ac:dyDescent="0.2">
      <c r="A91" s="91" t="s">
        <v>44</v>
      </c>
      <c r="B91" s="120">
        <v>240.5</v>
      </c>
      <c r="C91" s="32">
        <v>3200</v>
      </c>
      <c r="D91" s="104">
        <f t="shared" si="2"/>
        <v>769600</v>
      </c>
      <c r="F91" s="3"/>
    </row>
    <row r="92" spans="1:6" ht="12.75" x14ac:dyDescent="0.2">
      <c r="A92" s="91" t="s">
        <v>46</v>
      </c>
      <c r="B92" s="120">
        <v>66.5</v>
      </c>
      <c r="C92" s="32">
        <v>1980</v>
      </c>
      <c r="D92" s="104">
        <f t="shared" si="2"/>
        <v>131670</v>
      </c>
    </row>
    <row r="93" spans="1:6" ht="12.75" x14ac:dyDescent="0.2">
      <c r="A93" s="91" t="s">
        <v>198</v>
      </c>
      <c r="B93" s="120">
        <v>100</v>
      </c>
      <c r="C93" s="32">
        <v>1800</v>
      </c>
      <c r="D93" s="104">
        <f t="shared" si="2"/>
        <v>180000</v>
      </c>
    </row>
    <row r="94" spans="1:6" ht="12.75" x14ac:dyDescent="0.2">
      <c r="A94" s="91" t="s">
        <v>199</v>
      </c>
      <c r="B94" s="120">
        <v>150</v>
      </c>
      <c r="C94" s="32">
        <v>1700</v>
      </c>
      <c r="D94" s="104">
        <f t="shared" si="2"/>
        <v>255000</v>
      </c>
    </row>
    <row r="95" spans="1:6" ht="12.75" x14ac:dyDescent="0.2">
      <c r="A95" s="91" t="s">
        <v>230</v>
      </c>
      <c r="B95" s="120">
        <v>44</v>
      </c>
      <c r="C95" s="32">
        <v>3800</v>
      </c>
      <c r="D95" s="104">
        <f t="shared" si="2"/>
        <v>167200</v>
      </c>
    </row>
    <row r="96" spans="1:6" ht="12.75" x14ac:dyDescent="0.2">
      <c r="A96" s="91" t="s">
        <v>201</v>
      </c>
      <c r="B96" s="120">
        <v>289</v>
      </c>
      <c r="C96" s="32">
        <v>3300</v>
      </c>
      <c r="D96" s="104">
        <f t="shared" si="2"/>
        <v>953700</v>
      </c>
    </row>
    <row r="97" spans="1:4" ht="12.75" x14ac:dyDescent="0.2">
      <c r="A97" s="91" t="s">
        <v>202</v>
      </c>
      <c r="B97" s="120">
        <v>100</v>
      </c>
      <c r="C97" s="32">
        <v>5000</v>
      </c>
      <c r="D97" s="104">
        <f t="shared" si="2"/>
        <v>500000</v>
      </c>
    </row>
    <row r="98" spans="1:4" ht="12.75" x14ac:dyDescent="0.2">
      <c r="A98" s="91" t="s">
        <v>204</v>
      </c>
      <c r="B98" s="120">
        <v>128</v>
      </c>
      <c r="C98" s="32">
        <v>3350</v>
      </c>
      <c r="D98" s="104">
        <f t="shared" si="2"/>
        <v>428800</v>
      </c>
    </row>
    <row r="99" spans="1:4" ht="12.75" x14ac:dyDescent="0.2">
      <c r="A99" s="91" t="s">
        <v>205</v>
      </c>
      <c r="B99" s="120">
        <v>248.4</v>
      </c>
      <c r="C99" s="32">
        <v>3042</v>
      </c>
      <c r="D99" s="104">
        <f t="shared" si="2"/>
        <v>755632.8</v>
      </c>
    </row>
    <row r="100" spans="1:4" ht="12.75" x14ac:dyDescent="0.2">
      <c r="A100" s="91" t="s">
        <v>232</v>
      </c>
      <c r="B100" s="120">
        <v>50</v>
      </c>
      <c r="C100" s="32">
        <v>4500</v>
      </c>
      <c r="D100" s="104">
        <f t="shared" si="2"/>
        <v>225000</v>
      </c>
    </row>
    <row r="101" spans="1:4" ht="12.75" x14ac:dyDescent="0.2">
      <c r="A101" s="91" t="s">
        <v>203</v>
      </c>
      <c r="B101" s="120">
        <v>242.5</v>
      </c>
      <c r="C101" s="32">
        <v>3600</v>
      </c>
      <c r="D101" s="104">
        <f t="shared" si="2"/>
        <v>873000</v>
      </c>
    </row>
    <row r="102" spans="1:4" ht="12.75" x14ac:dyDescent="0.2">
      <c r="A102" s="91" t="s">
        <v>231</v>
      </c>
      <c r="B102" s="120">
        <v>22</v>
      </c>
      <c r="C102" s="32">
        <v>4600</v>
      </c>
      <c r="D102" s="104">
        <f t="shared" si="2"/>
        <v>101200</v>
      </c>
    </row>
    <row r="103" spans="1:4" ht="12.75" x14ac:dyDescent="0.2">
      <c r="A103" s="91" t="s">
        <v>240</v>
      </c>
      <c r="B103" s="120">
        <v>410</v>
      </c>
      <c r="C103" s="32">
        <v>3100</v>
      </c>
      <c r="D103" s="104">
        <f t="shared" si="2"/>
        <v>1271000</v>
      </c>
    </row>
    <row r="104" spans="1:4" ht="12.75" x14ac:dyDescent="0.2">
      <c r="A104" s="91" t="s">
        <v>229</v>
      </c>
      <c r="B104" s="120">
        <v>214</v>
      </c>
      <c r="C104" s="32">
        <v>3900</v>
      </c>
      <c r="D104" s="104">
        <f t="shared" si="2"/>
        <v>834600</v>
      </c>
    </row>
    <row r="105" spans="1:4" ht="12.75" x14ac:dyDescent="0.2">
      <c r="A105" s="91" t="s">
        <v>241</v>
      </c>
      <c r="B105" s="120">
        <v>103</v>
      </c>
      <c r="C105" s="32">
        <v>4200</v>
      </c>
      <c r="D105" s="104">
        <f t="shared" si="2"/>
        <v>432600</v>
      </c>
    </row>
    <row r="106" spans="1:4" ht="12.75" x14ac:dyDescent="0.2">
      <c r="A106" s="91" t="s">
        <v>48</v>
      </c>
      <c r="B106" s="120">
        <v>500</v>
      </c>
      <c r="C106" s="32">
        <v>1040</v>
      </c>
      <c r="D106" s="104">
        <f t="shared" si="2"/>
        <v>520000</v>
      </c>
    </row>
    <row r="107" spans="1:4" ht="12.75" x14ac:dyDescent="0.2">
      <c r="A107" s="92" t="s">
        <v>455</v>
      </c>
      <c r="B107" s="120">
        <v>55</v>
      </c>
      <c r="C107" s="32">
        <v>1980</v>
      </c>
      <c r="D107" s="104">
        <f t="shared" si="2"/>
        <v>108900</v>
      </c>
    </row>
    <row r="108" spans="1:4" ht="12.75" x14ac:dyDescent="0.2">
      <c r="A108" s="92" t="s">
        <v>242</v>
      </c>
      <c r="B108" s="120">
        <v>83</v>
      </c>
      <c r="C108" s="32">
        <v>4200</v>
      </c>
      <c r="D108" s="104">
        <f t="shared" si="2"/>
        <v>348600</v>
      </c>
    </row>
    <row r="109" spans="1:4" ht="12.75" x14ac:dyDescent="0.2">
      <c r="A109" s="92" t="s">
        <v>235</v>
      </c>
      <c r="B109" s="120">
        <v>172.5</v>
      </c>
      <c r="C109" s="32">
        <v>1780</v>
      </c>
      <c r="D109" s="104">
        <f t="shared" si="2"/>
        <v>307050</v>
      </c>
    </row>
    <row r="110" spans="1:4" ht="12.75" x14ac:dyDescent="0.2">
      <c r="A110" s="91" t="s">
        <v>456</v>
      </c>
      <c r="B110" s="120">
        <v>50</v>
      </c>
      <c r="C110" s="32">
        <v>3680</v>
      </c>
      <c r="D110" s="104">
        <f t="shared" si="2"/>
        <v>184000</v>
      </c>
    </row>
    <row r="111" spans="1:4" ht="12.75" x14ac:dyDescent="0.2">
      <c r="A111" s="91" t="s">
        <v>233</v>
      </c>
      <c r="B111" s="120">
        <v>200</v>
      </c>
      <c r="C111" s="32">
        <v>1620</v>
      </c>
      <c r="D111" s="104">
        <f t="shared" si="2"/>
        <v>324000</v>
      </c>
    </row>
    <row r="112" spans="1:4" ht="12.75" x14ac:dyDescent="0.2">
      <c r="A112" s="91" t="s">
        <v>239</v>
      </c>
      <c r="B112" s="120">
        <v>54</v>
      </c>
      <c r="C112" s="32">
        <v>2833</v>
      </c>
      <c r="D112" s="104">
        <f t="shared" si="2"/>
        <v>152982</v>
      </c>
    </row>
    <row r="113" spans="1:6" ht="12.75" x14ac:dyDescent="0.2">
      <c r="A113" s="31" t="s">
        <v>234</v>
      </c>
      <c r="B113" s="120">
        <v>200</v>
      </c>
      <c r="C113" s="32">
        <v>1700</v>
      </c>
      <c r="D113" s="104">
        <f t="shared" si="2"/>
        <v>340000</v>
      </c>
    </row>
    <row r="114" spans="1:6" ht="12.75" x14ac:dyDescent="0.2">
      <c r="A114" s="31" t="s">
        <v>457</v>
      </c>
      <c r="B114" s="120">
        <v>120</v>
      </c>
      <c r="C114" s="32">
        <v>2600</v>
      </c>
      <c r="D114" s="104">
        <f t="shared" si="2"/>
        <v>312000</v>
      </c>
    </row>
    <row r="115" spans="1:6" ht="12.75" x14ac:dyDescent="0.2">
      <c r="A115" s="91" t="s">
        <v>458</v>
      </c>
      <c r="B115" s="120">
        <v>60</v>
      </c>
      <c r="C115" s="32">
        <v>3100</v>
      </c>
      <c r="D115" s="104">
        <f t="shared" si="2"/>
        <v>186000</v>
      </c>
    </row>
    <row r="116" spans="1:6" ht="12.75" x14ac:dyDescent="0.2">
      <c r="A116" s="91" t="s">
        <v>238</v>
      </c>
      <c r="B116" s="120">
        <v>199</v>
      </c>
      <c r="C116" s="32">
        <v>3400</v>
      </c>
      <c r="D116" s="104">
        <f t="shared" si="2"/>
        <v>676600</v>
      </c>
    </row>
    <row r="117" spans="1:6" ht="12.75" x14ac:dyDescent="0.2">
      <c r="A117" s="91" t="s">
        <v>237</v>
      </c>
      <c r="B117" s="120">
        <v>100</v>
      </c>
      <c r="C117" s="32">
        <v>3050</v>
      </c>
      <c r="D117" s="104">
        <f t="shared" si="2"/>
        <v>305000</v>
      </c>
    </row>
    <row r="118" spans="1:6" ht="12.75" x14ac:dyDescent="0.2">
      <c r="A118" s="91" t="s">
        <v>236</v>
      </c>
      <c r="B118" s="120">
        <v>75.5</v>
      </c>
      <c r="C118" s="32">
        <v>3900</v>
      </c>
      <c r="D118" s="104">
        <f t="shared" si="2"/>
        <v>294450</v>
      </c>
    </row>
    <row r="119" spans="1:6" ht="12.75" x14ac:dyDescent="0.2">
      <c r="A119" s="91" t="s">
        <v>459</v>
      </c>
      <c r="B119" s="120">
        <v>292</v>
      </c>
      <c r="C119" s="32">
        <v>2800</v>
      </c>
      <c r="D119" s="104">
        <f t="shared" si="2"/>
        <v>817600</v>
      </c>
      <c r="E119" s="4"/>
      <c r="F119" s="4"/>
    </row>
    <row r="120" spans="1:6" ht="12.75" x14ac:dyDescent="0.2">
      <c r="A120" s="91" t="s">
        <v>460</v>
      </c>
      <c r="B120" s="120">
        <v>200</v>
      </c>
      <c r="C120" s="32">
        <v>3200</v>
      </c>
      <c r="D120" s="104">
        <f t="shared" si="2"/>
        <v>640000</v>
      </c>
      <c r="E120" s="4"/>
      <c r="F120" s="4"/>
    </row>
    <row r="121" spans="1:6" ht="12.75" x14ac:dyDescent="0.2">
      <c r="A121" s="91" t="s">
        <v>461</v>
      </c>
      <c r="B121" s="120">
        <v>10.5</v>
      </c>
      <c r="C121" s="32">
        <v>4200</v>
      </c>
      <c r="D121" s="104">
        <f t="shared" si="2"/>
        <v>44100</v>
      </c>
      <c r="E121" s="4"/>
      <c r="F121" s="4"/>
    </row>
    <row r="122" spans="1:6" ht="12.75" x14ac:dyDescent="0.2">
      <c r="A122" s="91" t="s">
        <v>200</v>
      </c>
      <c r="B122" s="120">
        <v>99</v>
      </c>
      <c r="C122" s="32">
        <v>1580</v>
      </c>
      <c r="D122" s="104">
        <f t="shared" si="2"/>
        <v>156420</v>
      </c>
      <c r="E122" s="4"/>
      <c r="F122" s="4"/>
    </row>
    <row r="123" spans="1:6" ht="12.75" x14ac:dyDescent="0.2">
      <c r="A123" s="91" t="s">
        <v>54</v>
      </c>
      <c r="B123" s="120">
        <v>286</v>
      </c>
      <c r="C123" s="32">
        <v>4300</v>
      </c>
      <c r="D123" s="104">
        <f t="shared" si="2"/>
        <v>1229800</v>
      </c>
      <c r="E123" s="4"/>
      <c r="F123" s="4"/>
    </row>
    <row r="124" spans="1:6" ht="12.75" x14ac:dyDescent="0.2">
      <c r="A124" s="92" t="s">
        <v>244</v>
      </c>
      <c r="B124" s="120">
        <v>205</v>
      </c>
      <c r="C124" s="32">
        <v>605</v>
      </c>
      <c r="D124" s="104">
        <f t="shared" si="2"/>
        <v>124025</v>
      </c>
      <c r="E124" s="4"/>
      <c r="F124" s="4"/>
    </row>
    <row r="125" spans="1:6" ht="12.75" x14ac:dyDescent="0.2">
      <c r="A125" s="92" t="s">
        <v>243</v>
      </c>
      <c r="B125" s="120">
        <v>50</v>
      </c>
      <c r="C125" s="32">
        <v>530</v>
      </c>
      <c r="D125" s="104">
        <f t="shared" si="2"/>
        <v>26500</v>
      </c>
      <c r="E125" s="4"/>
      <c r="F125" s="4"/>
    </row>
    <row r="126" spans="1:6" ht="12.75" x14ac:dyDescent="0.2">
      <c r="A126" s="31" t="s">
        <v>9</v>
      </c>
      <c r="B126" s="120">
        <f>SUM(B80:B125)</f>
        <v>15683.15</v>
      </c>
      <c r="C126" s="32">
        <f>SUM(C80:C125)</f>
        <v>120455</v>
      </c>
      <c r="D126" s="32">
        <f>SUM(D80:D125)</f>
        <v>23563789.800000001</v>
      </c>
      <c r="E126" s="4"/>
      <c r="F126" s="4"/>
    </row>
    <row r="127" spans="1:6" ht="12.75" x14ac:dyDescent="0.2">
      <c r="A127" s="31"/>
      <c r="B127" s="120"/>
      <c r="C127" s="81"/>
      <c r="D127" s="33"/>
      <c r="E127" s="4"/>
      <c r="F127" s="4"/>
    </row>
    <row r="128" spans="1:6" ht="12.75" x14ac:dyDescent="0.2">
      <c r="A128" s="31" t="s">
        <v>12</v>
      </c>
      <c r="B128" s="121">
        <f>C126/46</f>
        <v>2618.586956521739</v>
      </c>
      <c r="C128" s="75">
        <f>D126/B126</f>
        <v>1502.4908771515927</v>
      </c>
      <c r="D128" s="104"/>
      <c r="E128" s="4"/>
      <c r="F128" s="4"/>
    </row>
    <row r="129" spans="1:6" ht="13.5" thickBot="1" x14ac:dyDescent="0.25">
      <c r="A129" s="44"/>
      <c r="B129" s="122"/>
      <c r="C129" s="45"/>
      <c r="D129" s="46"/>
      <c r="E129" s="4"/>
      <c r="F129" s="4"/>
    </row>
    <row r="130" spans="1:6" ht="12.75" x14ac:dyDescent="0.2">
      <c r="A130" s="23" t="s">
        <v>59</v>
      </c>
      <c r="B130" s="123"/>
      <c r="C130" s="47"/>
      <c r="D130" s="48"/>
      <c r="E130" s="4"/>
      <c r="F130" s="4"/>
    </row>
    <row r="131" spans="1:6" ht="12.75" x14ac:dyDescent="0.2">
      <c r="A131" s="103" t="s">
        <v>245</v>
      </c>
      <c r="B131" s="130">
        <v>920</v>
      </c>
      <c r="C131" s="72">
        <v>300</v>
      </c>
      <c r="D131" s="105">
        <f>B131*C131</f>
        <v>276000</v>
      </c>
      <c r="E131" s="4"/>
      <c r="F131" s="4"/>
    </row>
    <row r="132" spans="1:6" ht="12.75" x14ac:dyDescent="0.2">
      <c r="A132" s="103" t="s">
        <v>246</v>
      </c>
      <c r="B132" s="130">
        <v>920</v>
      </c>
      <c r="C132" s="72">
        <v>320</v>
      </c>
      <c r="D132" s="105">
        <f t="shared" ref="D132:D195" si="3">B132*C132</f>
        <v>294400</v>
      </c>
      <c r="E132" s="4"/>
      <c r="F132" s="4"/>
    </row>
    <row r="133" spans="1:6" ht="12.75" x14ac:dyDescent="0.2">
      <c r="A133" s="103" t="s">
        <v>247</v>
      </c>
      <c r="B133" s="130">
        <v>920</v>
      </c>
      <c r="C133" s="72">
        <v>280</v>
      </c>
      <c r="D133" s="105">
        <f t="shared" si="3"/>
        <v>257600</v>
      </c>
      <c r="E133" s="4"/>
      <c r="F133" s="4"/>
    </row>
    <row r="134" spans="1:6" ht="12.75" x14ac:dyDescent="0.2">
      <c r="A134" s="103" t="s">
        <v>209</v>
      </c>
      <c r="B134" s="130">
        <v>50</v>
      </c>
      <c r="C134" s="72">
        <v>360</v>
      </c>
      <c r="D134" s="105">
        <f t="shared" si="3"/>
        <v>18000</v>
      </c>
      <c r="E134" s="4"/>
      <c r="F134" s="4"/>
    </row>
    <row r="135" spans="1:6" ht="12.75" x14ac:dyDescent="0.2">
      <c r="A135" s="103" t="s">
        <v>206</v>
      </c>
      <c r="B135" s="130">
        <v>233</v>
      </c>
      <c r="C135" s="72">
        <v>1300</v>
      </c>
      <c r="D135" s="105">
        <f t="shared" si="3"/>
        <v>302900</v>
      </c>
      <c r="E135" s="4"/>
      <c r="F135" s="4"/>
    </row>
    <row r="136" spans="1:6" ht="12.75" x14ac:dyDescent="0.2">
      <c r="A136" s="31" t="s">
        <v>60</v>
      </c>
      <c r="B136" s="120">
        <v>650</v>
      </c>
      <c r="C136" s="32">
        <v>270</v>
      </c>
      <c r="D136" s="105">
        <f t="shared" si="3"/>
        <v>175500</v>
      </c>
      <c r="E136" s="4"/>
      <c r="F136" s="4"/>
    </row>
    <row r="137" spans="1:6" ht="12.75" x14ac:dyDescent="0.2">
      <c r="A137" s="52" t="s">
        <v>248</v>
      </c>
      <c r="B137" s="131">
        <v>502</v>
      </c>
      <c r="C137" s="53">
        <v>690</v>
      </c>
      <c r="D137" s="105">
        <f t="shared" si="3"/>
        <v>346380</v>
      </c>
      <c r="E137" s="4"/>
      <c r="F137" s="4"/>
    </row>
    <row r="138" spans="1:6" ht="12.75" x14ac:dyDescent="0.2">
      <c r="A138" s="113" t="s">
        <v>252</v>
      </c>
      <c r="B138" s="130">
        <v>120</v>
      </c>
      <c r="C138" s="72">
        <v>300</v>
      </c>
      <c r="D138" s="105">
        <f t="shared" si="3"/>
        <v>36000</v>
      </c>
      <c r="E138" s="4"/>
      <c r="F138" s="4"/>
    </row>
    <row r="139" spans="1:6" ht="12.75" x14ac:dyDescent="0.2">
      <c r="A139" s="31" t="s">
        <v>253</v>
      </c>
      <c r="B139" s="120">
        <v>50</v>
      </c>
      <c r="C139" s="32">
        <v>330</v>
      </c>
      <c r="D139" s="105">
        <f t="shared" si="3"/>
        <v>16500</v>
      </c>
      <c r="E139" s="4"/>
      <c r="F139" s="4"/>
    </row>
    <row r="140" spans="1:6" ht="12.75" x14ac:dyDescent="0.2">
      <c r="A140" s="31" t="s">
        <v>254</v>
      </c>
      <c r="B140" s="120">
        <v>850</v>
      </c>
      <c r="C140" s="32">
        <v>250</v>
      </c>
      <c r="D140" s="105">
        <f t="shared" si="3"/>
        <v>212500</v>
      </c>
      <c r="E140" s="4"/>
      <c r="F140" s="4"/>
    </row>
    <row r="141" spans="1:6" ht="12.75" x14ac:dyDescent="0.2">
      <c r="A141" s="31" t="s">
        <v>210</v>
      </c>
      <c r="B141" s="120">
        <v>100</v>
      </c>
      <c r="C141" s="32">
        <v>960</v>
      </c>
      <c r="D141" s="105">
        <f t="shared" si="3"/>
        <v>96000</v>
      </c>
      <c r="E141" s="4"/>
      <c r="F141" s="4"/>
    </row>
    <row r="142" spans="1:6" ht="12.75" x14ac:dyDescent="0.2">
      <c r="A142" s="31" t="s">
        <v>63</v>
      </c>
      <c r="B142" s="120">
        <v>820</v>
      </c>
      <c r="C142" s="32">
        <v>390</v>
      </c>
      <c r="D142" s="105">
        <f t="shared" si="3"/>
        <v>319800</v>
      </c>
      <c r="E142" s="4"/>
      <c r="F142" s="4"/>
    </row>
    <row r="143" spans="1:6" ht="12.75" x14ac:dyDescent="0.2">
      <c r="A143" s="31" t="s">
        <v>207</v>
      </c>
      <c r="B143" s="120">
        <v>153</v>
      </c>
      <c r="C143" s="32">
        <v>1300</v>
      </c>
      <c r="D143" s="105">
        <f t="shared" si="3"/>
        <v>198900</v>
      </c>
      <c r="E143" s="4"/>
      <c r="F143" s="4"/>
    </row>
    <row r="144" spans="1:6" ht="12.75" x14ac:dyDescent="0.2">
      <c r="A144" s="31" t="s">
        <v>208</v>
      </c>
      <c r="B144" s="120">
        <v>100</v>
      </c>
      <c r="C144" s="32">
        <v>1100</v>
      </c>
      <c r="D144" s="105">
        <f t="shared" si="3"/>
        <v>110000</v>
      </c>
      <c r="E144" s="4"/>
      <c r="F144" s="4"/>
    </row>
    <row r="145" spans="1:6" ht="12.75" x14ac:dyDescent="0.2">
      <c r="A145" s="31" t="s">
        <v>259</v>
      </c>
      <c r="B145" s="120">
        <v>150</v>
      </c>
      <c r="C145" s="32">
        <v>1150</v>
      </c>
      <c r="D145" s="105">
        <f t="shared" si="3"/>
        <v>172500</v>
      </c>
      <c r="E145" s="4"/>
      <c r="F145" s="4"/>
    </row>
    <row r="146" spans="1:6" ht="12.75" x14ac:dyDescent="0.2">
      <c r="A146" s="31" t="s">
        <v>260</v>
      </c>
      <c r="B146" s="120">
        <v>300</v>
      </c>
      <c r="C146" s="32">
        <v>750</v>
      </c>
      <c r="D146" s="105">
        <f t="shared" si="3"/>
        <v>225000</v>
      </c>
      <c r="E146" s="4"/>
      <c r="F146" s="4"/>
    </row>
    <row r="147" spans="1:6" ht="12.75" x14ac:dyDescent="0.2">
      <c r="A147" s="31" t="s">
        <v>261</v>
      </c>
      <c r="B147" s="120">
        <v>50</v>
      </c>
      <c r="C147" s="32">
        <v>850</v>
      </c>
      <c r="D147" s="105">
        <f t="shared" si="3"/>
        <v>42500</v>
      </c>
      <c r="E147" s="5"/>
      <c r="F147" s="5"/>
    </row>
    <row r="148" spans="1:6" ht="12.75" x14ac:dyDescent="0.2">
      <c r="A148" s="31" t="s">
        <v>262</v>
      </c>
      <c r="B148" s="121">
        <v>60</v>
      </c>
      <c r="C148" s="32">
        <v>850</v>
      </c>
      <c r="D148" s="105">
        <f t="shared" si="3"/>
        <v>51000</v>
      </c>
      <c r="E148" s="5"/>
      <c r="F148" s="5"/>
    </row>
    <row r="149" spans="1:6" ht="12.75" x14ac:dyDescent="0.2">
      <c r="A149" s="31" t="s">
        <v>263</v>
      </c>
      <c r="B149" s="121">
        <v>400</v>
      </c>
      <c r="C149" s="32">
        <v>650</v>
      </c>
      <c r="D149" s="105">
        <f t="shared" si="3"/>
        <v>260000</v>
      </c>
      <c r="E149" s="5"/>
      <c r="F149" s="5"/>
    </row>
    <row r="150" spans="1:6" ht="12.75" x14ac:dyDescent="0.2">
      <c r="A150" s="31" t="s">
        <v>264</v>
      </c>
      <c r="B150" s="121">
        <v>60</v>
      </c>
      <c r="C150" s="32">
        <v>690</v>
      </c>
      <c r="D150" s="105">
        <f t="shared" si="3"/>
        <v>41400</v>
      </c>
      <c r="E150" s="5"/>
      <c r="F150" s="5"/>
    </row>
    <row r="151" spans="1:6" ht="12.75" x14ac:dyDescent="0.2">
      <c r="A151" s="31" t="s">
        <v>255</v>
      </c>
      <c r="B151" s="121">
        <v>70</v>
      </c>
      <c r="C151" s="32">
        <v>430</v>
      </c>
      <c r="D151" s="105">
        <f t="shared" si="3"/>
        <v>30100</v>
      </c>
      <c r="E151" s="5"/>
      <c r="F151" s="5"/>
    </row>
    <row r="152" spans="1:6" ht="12.75" x14ac:dyDescent="0.2">
      <c r="A152" s="31" t="s">
        <v>256</v>
      </c>
      <c r="B152" s="121">
        <v>70</v>
      </c>
      <c r="C152" s="32">
        <v>450</v>
      </c>
      <c r="D152" s="105">
        <f t="shared" si="3"/>
        <v>31500</v>
      </c>
      <c r="E152" s="5"/>
      <c r="F152" s="5"/>
    </row>
    <row r="153" spans="1:6" ht="12.75" x14ac:dyDescent="0.2">
      <c r="A153" s="31" t="s">
        <v>257</v>
      </c>
      <c r="B153" s="121">
        <v>70</v>
      </c>
      <c r="C153" s="32">
        <v>420</v>
      </c>
      <c r="D153" s="105">
        <f t="shared" si="3"/>
        <v>29400</v>
      </c>
      <c r="E153" s="5"/>
      <c r="F153" s="5"/>
    </row>
    <row r="154" spans="1:6" ht="12.75" x14ac:dyDescent="0.2">
      <c r="A154" s="31" t="s">
        <v>265</v>
      </c>
      <c r="B154" s="120">
        <v>100</v>
      </c>
      <c r="C154" s="32">
        <v>850</v>
      </c>
      <c r="D154" s="105">
        <f t="shared" si="3"/>
        <v>85000</v>
      </c>
      <c r="E154" s="5"/>
      <c r="F154" s="5"/>
    </row>
    <row r="155" spans="1:6" ht="12.75" x14ac:dyDescent="0.2">
      <c r="A155" s="31" t="s">
        <v>266</v>
      </c>
      <c r="B155" s="120">
        <v>100</v>
      </c>
      <c r="C155" s="32">
        <v>650</v>
      </c>
      <c r="D155" s="105">
        <f t="shared" si="3"/>
        <v>65000</v>
      </c>
      <c r="E155" s="5"/>
      <c r="F155" s="5"/>
    </row>
    <row r="156" spans="1:6" ht="12.75" x14ac:dyDescent="0.2">
      <c r="A156" s="31" t="s">
        <v>267</v>
      </c>
      <c r="B156" s="120">
        <v>100</v>
      </c>
      <c r="C156" s="32">
        <v>690</v>
      </c>
      <c r="D156" s="105">
        <f t="shared" si="3"/>
        <v>69000</v>
      </c>
      <c r="E156" s="5"/>
      <c r="F156" s="5"/>
    </row>
    <row r="157" spans="1:6" ht="12.75" x14ac:dyDescent="0.2">
      <c r="A157" s="31" t="s">
        <v>211</v>
      </c>
      <c r="B157" s="120">
        <v>150</v>
      </c>
      <c r="C157" s="32">
        <v>650</v>
      </c>
      <c r="D157" s="105">
        <f t="shared" si="3"/>
        <v>97500</v>
      </c>
      <c r="E157" s="5"/>
      <c r="F157" s="5"/>
    </row>
    <row r="158" spans="1:6" ht="12.75" x14ac:dyDescent="0.2">
      <c r="A158" s="31" t="s">
        <v>212</v>
      </c>
      <c r="B158" s="120">
        <v>387</v>
      </c>
      <c r="C158" s="32">
        <v>980</v>
      </c>
      <c r="D158" s="105">
        <f t="shared" si="3"/>
        <v>379260</v>
      </c>
      <c r="E158" s="5"/>
      <c r="F158" s="5"/>
    </row>
    <row r="159" spans="1:6" ht="12.75" x14ac:dyDescent="0.2">
      <c r="A159" s="31" t="s">
        <v>258</v>
      </c>
      <c r="B159" s="120">
        <v>100</v>
      </c>
      <c r="C159" s="32">
        <v>1950</v>
      </c>
      <c r="D159" s="105">
        <f t="shared" si="3"/>
        <v>195000</v>
      </c>
      <c r="E159" s="5"/>
      <c r="F159" s="5"/>
    </row>
    <row r="160" spans="1:6" ht="12.75" x14ac:dyDescent="0.2">
      <c r="A160" s="31" t="s">
        <v>270</v>
      </c>
      <c r="B160" s="120">
        <v>400</v>
      </c>
      <c r="C160" s="32">
        <v>240</v>
      </c>
      <c r="D160" s="105">
        <f t="shared" si="3"/>
        <v>96000</v>
      </c>
      <c r="E160" s="5"/>
      <c r="F160" s="5"/>
    </row>
    <row r="161" spans="1:6" ht="12.75" x14ac:dyDescent="0.2">
      <c r="A161" s="31" t="s">
        <v>215</v>
      </c>
      <c r="B161" s="120">
        <v>100</v>
      </c>
      <c r="C161" s="32">
        <v>290</v>
      </c>
      <c r="D161" s="105">
        <f t="shared" si="3"/>
        <v>29000</v>
      </c>
      <c r="E161" s="5"/>
      <c r="F161" s="5"/>
    </row>
    <row r="162" spans="1:6" ht="12.75" x14ac:dyDescent="0.2">
      <c r="A162" s="31" t="s">
        <v>216</v>
      </c>
      <c r="B162" s="120">
        <v>15</v>
      </c>
      <c r="C162" s="32">
        <v>850</v>
      </c>
      <c r="D162" s="105">
        <f t="shared" si="3"/>
        <v>12750</v>
      </c>
      <c r="E162" s="5"/>
      <c r="F162" s="5"/>
    </row>
    <row r="163" spans="1:6" ht="12.75" x14ac:dyDescent="0.2">
      <c r="A163" s="31" t="s">
        <v>217</v>
      </c>
      <c r="B163" s="120">
        <v>28</v>
      </c>
      <c r="C163" s="32">
        <v>950</v>
      </c>
      <c r="D163" s="105">
        <f t="shared" si="3"/>
        <v>26600</v>
      </c>
      <c r="E163" s="5"/>
      <c r="F163" s="5"/>
    </row>
    <row r="164" spans="1:6" ht="12.75" x14ac:dyDescent="0.2">
      <c r="A164" s="31" t="s">
        <v>218</v>
      </c>
      <c r="B164" s="120">
        <v>23</v>
      </c>
      <c r="C164" s="32">
        <v>2400</v>
      </c>
      <c r="D164" s="105">
        <f t="shared" si="3"/>
        <v>55200</v>
      </c>
      <c r="E164" s="5"/>
      <c r="F164" s="5"/>
    </row>
    <row r="165" spans="1:6" ht="12.75" x14ac:dyDescent="0.2">
      <c r="A165" s="31" t="s">
        <v>290</v>
      </c>
      <c r="B165" s="120">
        <v>2400</v>
      </c>
      <c r="C165" s="32">
        <v>610</v>
      </c>
      <c r="D165" s="105">
        <f t="shared" si="3"/>
        <v>1464000</v>
      </c>
      <c r="E165" s="5"/>
      <c r="F165" s="5"/>
    </row>
    <row r="166" spans="1:6" ht="12.75" x14ac:dyDescent="0.2">
      <c r="A166" s="31" t="s">
        <v>292</v>
      </c>
      <c r="B166" s="120">
        <v>50</v>
      </c>
      <c r="C166" s="32">
        <v>435</v>
      </c>
      <c r="D166" s="105">
        <f t="shared" si="3"/>
        <v>21750</v>
      </c>
      <c r="E166" s="5"/>
      <c r="F166" s="5"/>
    </row>
    <row r="167" spans="1:6" ht="12.75" x14ac:dyDescent="0.2">
      <c r="A167" s="31" t="s">
        <v>291</v>
      </c>
      <c r="B167" s="120">
        <v>153</v>
      </c>
      <c r="C167" s="32">
        <v>420</v>
      </c>
      <c r="D167" s="105">
        <f t="shared" si="3"/>
        <v>64260</v>
      </c>
      <c r="E167" s="5"/>
      <c r="F167" s="5"/>
    </row>
    <row r="168" spans="1:6" ht="12.75" x14ac:dyDescent="0.2">
      <c r="A168" s="31" t="s">
        <v>293</v>
      </c>
      <c r="B168" s="120">
        <v>167</v>
      </c>
      <c r="C168" s="32">
        <v>729</v>
      </c>
      <c r="D168" s="105">
        <f t="shared" si="3"/>
        <v>121743</v>
      </c>
      <c r="E168" s="5"/>
      <c r="F168" s="4"/>
    </row>
    <row r="169" spans="1:6" ht="12.75" x14ac:dyDescent="0.2">
      <c r="A169" s="31" t="s">
        <v>294</v>
      </c>
      <c r="B169" s="120">
        <v>100</v>
      </c>
      <c r="C169" s="32">
        <v>829</v>
      </c>
      <c r="D169" s="105">
        <f t="shared" si="3"/>
        <v>82900</v>
      </c>
      <c r="E169" s="5"/>
      <c r="F169" s="4"/>
    </row>
    <row r="170" spans="1:6" ht="12.75" x14ac:dyDescent="0.2">
      <c r="A170" s="31" t="s">
        <v>295</v>
      </c>
      <c r="B170" s="120">
        <v>1500</v>
      </c>
      <c r="C170" s="32">
        <v>749</v>
      </c>
      <c r="D170" s="105">
        <f t="shared" si="3"/>
        <v>1123500</v>
      </c>
      <c r="E170" s="5"/>
      <c r="F170" s="5"/>
    </row>
    <row r="171" spans="1:6" ht="12.75" x14ac:dyDescent="0.2">
      <c r="A171" s="31" t="s">
        <v>297</v>
      </c>
      <c r="B171" s="120">
        <v>129</v>
      </c>
      <c r="C171" s="32">
        <v>770</v>
      </c>
      <c r="D171" s="105">
        <f t="shared" si="3"/>
        <v>99330</v>
      </c>
      <c r="E171" s="5"/>
      <c r="F171" s="5"/>
    </row>
    <row r="172" spans="1:6" ht="12.75" x14ac:dyDescent="0.2">
      <c r="A172" s="31" t="s">
        <v>298</v>
      </c>
      <c r="B172" s="120">
        <v>50</v>
      </c>
      <c r="C172" s="32">
        <v>759</v>
      </c>
      <c r="D172" s="105">
        <f t="shared" si="3"/>
        <v>37950</v>
      </c>
      <c r="E172" s="5"/>
      <c r="F172" s="5"/>
    </row>
    <row r="173" spans="1:6" ht="12.75" x14ac:dyDescent="0.2">
      <c r="A173" s="31" t="s">
        <v>299</v>
      </c>
      <c r="B173" s="120">
        <v>420</v>
      </c>
      <c r="C173" s="32">
        <v>689</v>
      </c>
      <c r="D173" s="105">
        <f t="shared" si="3"/>
        <v>289380</v>
      </c>
      <c r="E173" s="5"/>
      <c r="F173" s="5"/>
    </row>
    <row r="174" spans="1:6" ht="12.75" x14ac:dyDescent="0.2">
      <c r="A174" s="31" t="s">
        <v>300</v>
      </c>
      <c r="B174" s="120">
        <v>30</v>
      </c>
      <c r="C174" s="32">
        <v>634</v>
      </c>
      <c r="D174" s="105">
        <f t="shared" si="3"/>
        <v>19020</v>
      </c>
      <c r="E174" s="5"/>
      <c r="F174" s="5"/>
    </row>
    <row r="175" spans="1:6" ht="12.75" x14ac:dyDescent="0.2">
      <c r="A175" s="31" t="s">
        <v>301</v>
      </c>
      <c r="B175" s="120">
        <v>165</v>
      </c>
      <c r="C175" s="32">
        <v>550</v>
      </c>
      <c r="D175" s="105">
        <f t="shared" si="3"/>
        <v>90750</v>
      </c>
      <c r="E175" s="5"/>
      <c r="F175" s="5"/>
    </row>
    <row r="176" spans="1:6" ht="12.75" x14ac:dyDescent="0.2">
      <c r="A176" s="31" t="s">
        <v>68</v>
      </c>
      <c r="B176" s="120">
        <v>281</v>
      </c>
      <c r="C176" s="32">
        <v>899</v>
      </c>
      <c r="D176" s="105">
        <f t="shared" si="3"/>
        <v>252619</v>
      </c>
      <c r="E176" s="5"/>
      <c r="F176" s="5"/>
    </row>
    <row r="177" spans="1:6" ht="12.75" x14ac:dyDescent="0.2">
      <c r="A177" s="31" t="s">
        <v>69</v>
      </c>
      <c r="B177" s="120">
        <v>650</v>
      </c>
      <c r="C177" s="32">
        <v>999</v>
      </c>
      <c r="D177" s="105">
        <f t="shared" si="3"/>
        <v>649350</v>
      </c>
      <c r="E177" s="5"/>
      <c r="F177" s="5"/>
    </row>
    <row r="178" spans="1:6" ht="12.75" x14ac:dyDescent="0.2">
      <c r="A178" s="31" t="s">
        <v>302</v>
      </c>
      <c r="B178" s="120">
        <v>200</v>
      </c>
      <c r="C178" s="32">
        <v>649</v>
      </c>
      <c r="D178" s="105">
        <f t="shared" si="3"/>
        <v>129800</v>
      </c>
      <c r="E178" s="5"/>
      <c r="F178" s="5"/>
    </row>
    <row r="179" spans="1:6" ht="12.75" x14ac:dyDescent="0.2">
      <c r="A179" s="31" t="s">
        <v>303</v>
      </c>
      <c r="B179" s="120">
        <v>1380</v>
      </c>
      <c r="C179" s="32">
        <v>620</v>
      </c>
      <c r="D179" s="105">
        <f t="shared" si="3"/>
        <v>855600</v>
      </c>
      <c r="E179" s="5"/>
      <c r="F179" s="5"/>
    </row>
    <row r="180" spans="1:6" ht="12.75" x14ac:dyDescent="0.2">
      <c r="A180" s="31" t="s">
        <v>304</v>
      </c>
      <c r="B180" s="120">
        <v>10</v>
      </c>
      <c r="C180" s="32">
        <v>799</v>
      </c>
      <c r="D180" s="105">
        <f t="shared" si="3"/>
        <v>7990</v>
      </c>
      <c r="E180" s="5"/>
      <c r="F180" s="5"/>
    </row>
    <row r="181" spans="1:6" ht="12.75" x14ac:dyDescent="0.2">
      <c r="A181" s="31" t="s">
        <v>305</v>
      </c>
      <c r="B181" s="120">
        <v>375</v>
      </c>
      <c r="C181" s="32">
        <v>629</v>
      </c>
      <c r="D181" s="105">
        <f t="shared" si="3"/>
        <v>235875</v>
      </c>
      <c r="E181" s="5"/>
      <c r="F181" s="5"/>
    </row>
    <row r="182" spans="1:6" ht="12.75" x14ac:dyDescent="0.2">
      <c r="A182" s="31" t="s">
        <v>306</v>
      </c>
      <c r="B182" s="120">
        <v>350</v>
      </c>
      <c r="C182" s="32">
        <v>629</v>
      </c>
      <c r="D182" s="105">
        <f t="shared" si="3"/>
        <v>220150</v>
      </c>
      <c r="E182" s="5"/>
      <c r="F182" s="5"/>
    </row>
    <row r="183" spans="1:6" ht="12.75" x14ac:dyDescent="0.2">
      <c r="A183" s="31" t="s">
        <v>307</v>
      </c>
      <c r="B183" s="120">
        <v>100</v>
      </c>
      <c r="C183" s="32">
        <v>499</v>
      </c>
      <c r="D183" s="105">
        <f t="shared" si="3"/>
        <v>49900</v>
      </c>
      <c r="E183" s="5"/>
      <c r="F183" s="5"/>
    </row>
    <row r="184" spans="1:6" ht="12.75" x14ac:dyDescent="0.2">
      <c r="A184" s="31" t="s">
        <v>310</v>
      </c>
      <c r="B184" s="120">
        <v>30</v>
      </c>
      <c r="C184" s="32">
        <v>5000</v>
      </c>
      <c r="D184" s="105">
        <f t="shared" si="3"/>
        <v>150000</v>
      </c>
      <c r="E184" s="5"/>
      <c r="F184" s="5"/>
    </row>
    <row r="185" spans="1:6" ht="12.75" x14ac:dyDescent="0.2">
      <c r="A185" s="31" t="s">
        <v>311</v>
      </c>
      <c r="B185" s="120">
        <v>100</v>
      </c>
      <c r="C185" s="32">
        <v>1099</v>
      </c>
      <c r="D185" s="105">
        <f t="shared" si="3"/>
        <v>109900</v>
      </c>
      <c r="E185" s="5"/>
      <c r="F185" s="5"/>
    </row>
    <row r="186" spans="1:6" ht="12.75" x14ac:dyDescent="0.2">
      <c r="A186" s="31" t="s">
        <v>309</v>
      </c>
      <c r="B186" s="120">
        <v>600</v>
      </c>
      <c r="C186" s="32">
        <v>549</v>
      </c>
      <c r="D186" s="105">
        <f t="shared" si="3"/>
        <v>329400</v>
      </c>
      <c r="E186" s="5"/>
      <c r="F186" s="5"/>
    </row>
    <row r="187" spans="1:6" ht="12.75" x14ac:dyDescent="0.2">
      <c r="A187" s="31" t="s">
        <v>312</v>
      </c>
      <c r="B187" s="120">
        <v>35</v>
      </c>
      <c r="C187" s="32">
        <v>2389</v>
      </c>
      <c r="D187" s="105">
        <f t="shared" si="3"/>
        <v>83615</v>
      </c>
      <c r="E187" s="5"/>
      <c r="F187" s="5"/>
    </row>
    <row r="188" spans="1:6" ht="12.75" x14ac:dyDescent="0.2">
      <c r="A188" s="31" t="s">
        <v>313</v>
      </c>
      <c r="B188" s="120">
        <v>50</v>
      </c>
      <c r="C188" s="32">
        <v>929</v>
      </c>
      <c r="D188" s="105">
        <f t="shared" si="3"/>
        <v>46450</v>
      </c>
      <c r="E188" s="5"/>
      <c r="F188" s="5"/>
    </row>
    <row r="189" spans="1:6" ht="12.75" x14ac:dyDescent="0.2">
      <c r="A189" s="31" t="s">
        <v>314</v>
      </c>
      <c r="B189" s="120">
        <v>600</v>
      </c>
      <c r="C189" s="32">
        <v>849</v>
      </c>
      <c r="D189" s="105">
        <f t="shared" si="3"/>
        <v>509400</v>
      </c>
      <c r="E189" s="5"/>
      <c r="F189" s="5"/>
    </row>
    <row r="190" spans="1:6" ht="12.75" x14ac:dyDescent="0.2">
      <c r="A190" s="31" t="s">
        <v>315</v>
      </c>
      <c r="B190" s="120">
        <v>200</v>
      </c>
      <c r="C190" s="32">
        <v>614</v>
      </c>
      <c r="D190" s="105">
        <f t="shared" si="3"/>
        <v>122800</v>
      </c>
      <c r="E190" s="5"/>
      <c r="F190" s="5"/>
    </row>
    <row r="191" spans="1:6" ht="12.75" x14ac:dyDescent="0.2">
      <c r="A191" s="31" t="s">
        <v>316</v>
      </c>
      <c r="B191" s="120">
        <v>200</v>
      </c>
      <c r="C191" s="32">
        <v>739</v>
      </c>
      <c r="D191" s="105">
        <f t="shared" si="3"/>
        <v>147800</v>
      </c>
      <c r="E191" s="5"/>
      <c r="F191" s="5"/>
    </row>
    <row r="192" spans="1:6" ht="12.75" x14ac:dyDescent="0.2">
      <c r="A192" s="31" t="s">
        <v>152</v>
      </c>
      <c r="B192" s="120">
        <v>20</v>
      </c>
      <c r="C192" s="32">
        <v>1069</v>
      </c>
      <c r="D192" s="105">
        <f t="shared" si="3"/>
        <v>21380</v>
      </c>
      <c r="E192" s="5"/>
      <c r="F192" s="5"/>
    </row>
    <row r="193" spans="1:6" ht="12.75" x14ac:dyDescent="0.2">
      <c r="A193" s="31" t="s">
        <v>370</v>
      </c>
      <c r="B193" s="120">
        <v>560</v>
      </c>
      <c r="C193" s="32">
        <v>540</v>
      </c>
      <c r="D193" s="105">
        <f t="shared" si="3"/>
        <v>302400</v>
      </c>
      <c r="E193" s="5"/>
      <c r="F193" s="5"/>
    </row>
    <row r="194" spans="1:6" ht="12.75" x14ac:dyDescent="0.2">
      <c r="A194" s="31" t="s">
        <v>296</v>
      </c>
      <c r="B194" s="120">
        <v>30</v>
      </c>
      <c r="C194" s="32">
        <v>779</v>
      </c>
      <c r="D194" s="105">
        <f t="shared" si="3"/>
        <v>23370</v>
      </c>
      <c r="E194" s="5"/>
      <c r="F194" s="5"/>
    </row>
    <row r="195" spans="1:6" ht="12.75" x14ac:dyDescent="0.2">
      <c r="A195" s="31" t="s">
        <v>328</v>
      </c>
      <c r="B195" s="120">
        <v>502</v>
      </c>
      <c r="C195" s="32">
        <v>1160</v>
      </c>
      <c r="D195" s="105">
        <f t="shared" si="3"/>
        <v>582320</v>
      </c>
      <c r="E195" s="5"/>
      <c r="F195" s="5"/>
    </row>
    <row r="196" spans="1:6" ht="12.75" x14ac:dyDescent="0.2">
      <c r="A196" s="31" t="s">
        <v>169</v>
      </c>
      <c r="B196" s="120">
        <v>233</v>
      </c>
      <c r="C196" s="32">
        <v>870</v>
      </c>
      <c r="D196" s="105">
        <f t="shared" ref="D196:D204" si="4">B196*C196</f>
        <v>202710</v>
      </c>
      <c r="E196" s="5"/>
      <c r="F196" s="5"/>
    </row>
    <row r="197" spans="1:6" ht="12.75" x14ac:dyDescent="0.2">
      <c r="A197" s="31" t="s">
        <v>170</v>
      </c>
      <c r="B197" s="120">
        <v>246</v>
      </c>
      <c r="C197" s="32">
        <v>1150</v>
      </c>
      <c r="D197" s="105">
        <f t="shared" si="4"/>
        <v>282900</v>
      </c>
      <c r="E197" s="5"/>
      <c r="F197" s="5"/>
    </row>
    <row r="198" spans="1:6" ht="12.75" x14ac:dyDescent="0.2">
      <c r="A198" s="31" t="s">
        <v>329</v>
      </c>
      <c r="B198" s="120">
        <v>2975</v>
      </c>
      <c r="C198" s="32">
        <v>1286</v>
      </c>
      <c r="D198" s="105">
        <f t="shared" si="4"/>
        <v>3825850</v>
      </c>
      <c r="E198" s="5"/>
      <c r="F198" s="5"/>
    </row>
    <row r="199" spans="1:6" ht="12.75" x14ac:dyDescent="0.2">
      <c r="A199" s="31" t="s">
        <v>330</v>
      </c>
      <c r="B199" s="120">
        <v>14</v>
      </c>
      <c r="C199" s="32">
        <v>1100</v>
      </c>
      <c r="D199" s="105">
        <f t="shared" si="4"/>
        <v>15400</v>
      </c>
      <c r="E199" s="5"/>
      <c r="F199" s="5"/>
    </row>
    <row r="200" spans="1:6" ht="12.75" x14ac:dyDescent="0.2">
      <c r="A200" s="31" t="s">
        <v>171</v>
      </c>
      <c r="B200" s="120">
        <v>2338</v>
      </c>
      <c r="C200" s="32">
        <v>905</v>
      </c>
      <c r="D200" s="105">
        <f t="shared" si="4"/>
        <v>2115890</v>
      </c>
      <c r="E200" s="5"/>
      <c r="F200" s="5"/>
    </row>
    <row r="201" spans="1:6" ht="12.75" x14ac:dyDescent="0.2">
      <c r="A201" s="31" t="s">
        <v>308</v>
      </c>
      <c r="B201" s="120">
        <v>500</v>
      </c>
      <c r="C201" s="32">
        <v>519</v>
      </c>
      <c r="D201" s="105">
        <f t="shared" si="4"/>
        <v>259500</v>
      </c>
      <c r="E201" s="5"/>
      <c r="F201" s="5"/>
    </row>
    <row r="202" spans="1:6" ht="12.75" x14ac:dyDescent="0.2">
      <c r="A202" s="31" t="s">
        <v>71</v>
      </c>
      <c r="B202" s="120">
        <v>350</v>
      </c>
      <c r="C202" s="32">
        <v>569</v>
      </c>
      <c r="D202" s="105">
        <f t="shared" si="4"/>
        <v>199150</v>
      </c>
      <c r="E202" s="5"/>
      <c r="F202" s="5"/>
    </row>
    <row r="203" spans="1:6" ht="12.75" x14ac:dyDescent="0.2">
      <c r="A203" s="31" t="s">
        <v>268</v>
      </c>
      <c r="B203" s="120">
        <v>150</v>
      </c>
      <c r="C203" s="32">
        <v>580</v>
      </c>
      <c r="D203" s="105">
        <f t="shared" si="4"/>
        <v>87000</v>
      </c>
      <c r="E203" s="5"/>
      <c r="F203" s="5"/>
    </row>
    <row r="204" spans="1:6" ht="12.75" x14ac:dyDescent="0.2">
      <c r="A204" s="31" t="s">
        <v>269</v>
      </c>
      <c r="B204" s="120">
        <v>753</v>
      </c>
      <c r="C204" s="32">
        <v>420</v>
      </c>
      <c r="D204" s="105">
        <f t="shared" si="4"/>
        <v>316260</v>
      </c>
      <c r="E204" s="5"/>
      <c r="F204" s="5"/>
    </row>
    <row r="205" spans="1:6" ht="12.75" x14ac:dyDescent="0.2">
      <c r="A205" s="31" t="s">
        <v>9</v>
      </c>
      <c r="B205" s="132">
        <f>SUM(B131:B204)</f>
        <v>28117</v>
      </c>
      <c r="C205" s="33">
        <f>SUM(C131:C204)</f>
        <v>60902</v>
      </c>
      <c r="D205" s="33">
        <f>SUM(D131:D204)</f>
        <v>20203552</v>
      </c>
      <c r="E205" s="4"/>
      <c r="F205" s="4"/>
    </row>
    <row r="206" spans="1:6" ht="12.75" x14ac:dyDescent="0.2">
      <c r="A206" s="31"/>
      <c r="B206" s="120"/>
      <c r="C206" s="32"/>
      <c r="D206" s="61"/>
      <c r="E206" s="4"/>
      <c r="F206" s="4"/>
    </row>
    <row r="207" spans="1:6" ht="12.75" x14ac:dyDescent="0.2">
      <c r="A207" s="31" t="s">
        <v>12</v>
      </c>
      <c r="B207" s="121">
        <f>C205/74</f>
        <v>823</v>
      </c>
      <c r="C207" s="75">
        <f>D205/B205</f>
        <v>718.55290393711994</v>
      </c>
      <c r="D207" s="61"/>
      <c r="E207" s="4"/>
      <c r="F207" s="4"/>
    </row>
    <row r="208" spans="1:6" ht="13.5" thickBot="1" x14ac:dyDescent="0.25">
      <c r="A208" s="44"/>
      <c r="B208" s="122"/>
      <c r="C208" s="45"/>
      <c r="D208" s="62"/>
      <c r="E208" s="4"/>
      <c r="F208" s="4"/>
    </row>
    <row r="209" spans="1:4" ht="13.5" thickBot="1" x14ac:dyDescent="0.25">
      <c r="A209" s="22" t="s">
        <v>72</v>
      </c>
      <c r="B209" s="123"/>
      <c r="C209" s="47"/>
      <c r="D209" s="63"/>
    </row>
    <row r="210" spans="1:4" ht="12.75" x14ac:dyDescent="0.2">
      <c r="A210" s="31" t="s">
        <v>390</v>
      </c>
      <c r="B210" s="120">
        <v>120</v>
      </c>
      <c r="C210" s="32">
        <v>600</v>
      </c>
      <c r="D210" s="33">
        <f>B210*C210</f>
        <v>72000</v>
      </c>
    </row>
    <row r="211" spans="1:4" ht="12.75" x14ac:dyDescent="0.2">
      <c r="A211" s="31" t="s">
        <v>391</v>
      </c>
      <c r="B211" s="120">
        <v>600</v>
      </c>
      <c r="C211" s="32">
        <v>750</v>
      </c>
      <c r="D211" s="33">
        <f t="shared" ref="D211:D212" si="5">B211*C211</f>
        <v>450000</v>
      </c>
    </row>
    <row r="212" spans="1:4" ht="12.75" x14ac:dyDescent="0.2">
      <c r="A212" s="31" t="s">
        <v>331</v>
      </c>
      <c r="B212" s="133">
        <v>2520</v>
      </c>
      <c r="C212" s="61">
        <v>450</v>
      </c>
      <c r="D212" s="33">
        <f t="shared" si="5"/>
        <v>1134000</v>
      </c>
    </row>
    <row r="213" spans="1:4" ht="12.75" x14ac:dyDescent="0.2">
      <c r="A213" s="31" t="s">
        <v>9</v>
      </c>
      <c r="B213" s="133">
        <f>SUM(B210:B212)</f>
        <v>3240</v>
      </c>
      <c r="C213" s="133">
        <f>SUM(C210:C212)</f>
        <v>1800</v>
      </c>
      <c r="D213" s="61">
        <f>SUM(D210:D212)</f>
        <v>1656000</v>
      </c>
    </row>
    <row r="214" spans="1:4" ht="12.75" x14ac:dyDescent="0.2">
      <c r="A214" s="31"/>
      <c r="B214" s="120"/>
      <c r="C214" s="32"/>
      <c r="D214" s="61"/>
    </row>
    <row r="215" spans="1:4" ht="13.5" thickBot="1" x14ac:dyDescent="0.25">
      <c r="A215" s="52" t="s">
        <v>12</v>
      </c>
      <c r="B215" s="134">
        <f>C213/3</f>
        <v>600</v>
      </c>
      <c r="C215" s="79">
        <f>D213/B213</f>
        <v>511.11111111111109</v>
      </c>
      <c r="D215" s="65"/>
    </row>
    <row r="216" spans="1:4" ht="13.5" thickBot="1" x14ac:dyDescent="0.25">
      <c r="A216" s="22" t="s">
        <v>77</v>
      </c>
      <c r="B216" s="123"/>
      <c r="C216" s="47"/>
      <c r="D216" s="48"/>
    </row>
    <row r="217" spans="1:4" ht="12.75" x14ac:dyDescent="0.2">
      <c r="A217" s="25" t="s">
        <v>343</v>
      </c>
      <c r="B217" s="129">
        <v>1237.5</v>
      </c>
      <c r="C217" s="60">
        <v>1910</v>
      </c>
      <c r="D217" s="33">
        <f>B217*C217</f>
        <v>2363625</v>
      </c>
    </row>
    <row r="218" spans="1:4" ht="12.75" x14ac:dyDescent="0.2">
      <c r="A218" s="25" t="s">
        <v>345</v>
      </c>
      <c r="B218" s="129">
        <v>5</v>
      </c>
      <c r="C218" s="60">
        <v>2180</v>
      </c>
      <c r="D218" s="33">
        <f t="shared" ref="D218:D222" si="6">B218*C218</f>
        <v>10900</v>
      </c>
    </row>
    <row r="219" spans="1:4" ht="12.75" x14ac:dyDescent="0.2">
      <c r="A219" s="25" t="s">
        <v>154</v>
      </c>
      <c r="B219" s="129">
        <v>55</v>
      </c>
      <c r="C219" s="60">
        <v>2180</v>
      </c>
      <c r="D219" s="33">
        <f t="shared" si="6"/>
        <v>119900</v>
      </c>
    </row>
    <row r="220" spans="1:4" ht="12.75" x14ac:dyDescent="0.2">
      <c r="A220" s="25" t="s">
        <v>344</v>
      </c>
      <c r="B220" s="129">
        <v>26</v>
      </c>
      <c r="C220" s="60">
        <v>1520</v>
      </c>
      <c r="D220" s="33">
        <f t="shared" si="6"/>
        <v>39520</v>
      </c>
    </row>
    <row r="221" spans="1:4" ht="12.75" x14ac:dyDescent="0.2">
      <c r="A221" s="25" t="s">
        <v>156</v>
      </c>
      <c r="B221" s="129">
        <v>90</v>
      </c>
      <c r="C221" s="60">
        <v>1200</v>
      </c>
      <c r="D221" s="33">
        <f t="shared" si="6"/>
        <v>108000</v>
      </c>
    </row>
    <row r="222" spans="1:4" ht="12.75" x14ac:dyDescent="0.2">
      <c r="A222" s="25" t="s">
        <v>155</v>
      </c>
      <c r="B222" s="129">
        <v>99</v>
      </c>
      <c r="C222" s="60">
        <v>2300</v>
      </c>
      <c r="D222" s="33">
        <f t="shared" si="6"/>
        <v>227700</v>
      </c>
    </row>
    <row r="223" spans="1:4" ht="12.75" x14ac:dyDescent="0.2">
      <c r="A223" s="31" t="s">
        <v>9</v>
      </c>
      <c r="B223" s="132">
        <f>SUM(B217:B222)</f>
        <v>1512.5</v>
      </c>
      <c r="C223" s="33">
        <f>SUM(C217:C222)</f>
        <v>11290</v>
      </c>
      <c r="D223" s="33">
        <f>SUM(D217:D222)</f>
        <v>2869645</v>
      </c>
    </row>
    <row r="224" spans="1:4" ht="12.75" x14ac:dyDescent="0.2">
      <c r="A224" s="31"/>
      <c r="B224" s="120"/>
      <c r="C224" s="32"/>
      <c r="D224" s="33"/>
    </row>
    <row r="225" spans="1:4" ht="12.75" x14ac:dyDescent="0.2">
      <c r="A225" s="31" t="s">
        <v>12</v>
      </c>
      <c r="B225" s="121">
        <f>C223/6</f>
        <v>1881.6666666666667</v>
      </c>
      <c r="C225" s="75">
        <f>D223/B223</f>
        <v>1897.2859504132232</v>
      </c>
      <c r="D225" s="33"/>
    </row>
    <row r="226" spans="1:4" ht="13.5" thickBot="1" x14ac:dyDescent="0.25">
      <c r="A226" s="44"/>
      <c r="B226" s="122"/>
      <c r="C226" s="45"/>
      <c r="D226" s="46"/>
    </row>
    <row r="227" spans="1:4" ht="13.5" thickBot="1" x14ac:dyDescent="0.25">
      <c r="A227" s="28" t="s">
        <v>79</v>
      </c>
      <c r="B227" s="123"/>
      <c r="C227" s="47"/>
      <c r="D227" s="48"/>
    </row>
    <row r="228" spans="1:4" ht="13.5" thickBot="1" x14ac:dyDescent="0.25">
      <c r="A228" s="25" t="s">
        <v>80</v>
      </c>
      <c r="B228" s="123">
        <v>135</v>
      </c>
      <c r="C228" s="47">
        <v>1070</v>
      </c>
      <c r="D228" s="33">
        <f>C228*B228</f>
        <v>144450</v>
      </c>
    </row>
    <row r="229" spans="1:4" ht="13.5" thickBot="1" x14ac:dyDescent="0.25">
      <c r="A229" s="25" t="s">
        <v>81</v>
      </c>
      <c r="B229" s="123">
        <v>80</v>
      </c>
      <c r="C229" s="47">
        <v>1120</v>
      </c>
      <c r="D229" s="33">
        <f t="shared" ref="D229:D290" si="7">C229*B229</f>
        <v>89600</v>
      </c>
    </row>
    <row r="230" spans="1:4" ht="13.5" thickBot="1" x14ac:dyDescent="0.25">
      <c r="A230" s="25" t="s">
        <v>82</v>
      </c>
      <c r="B230" s="123">
        <v>140</v>
      </c>
      <c r="C230" s="47">
        <v>2340</v>
      </c>
      <c r="D230" s="33">
        <f t="shared" si="7"/>
        <v>327600</v>
      </c>
    </row>
    <row r="231" spans="1:4" ht="13.5" thickBot="1" x14ac:dyDescent="0.25">
      <c r="A231" s="25" t="s">
        <v>383</v>
      </c>
      <c r="B231" s="123">
        <v>17</v>
      </c>
      <c r="C231" s="47">
        <v>4450</v>
      </c>
      <c r="D231" s="33">
        <f t="shared" si="7"/>
        <v>75650</v>
      </c>
    </row>
    <row r="232" spans="1:4" ht="13.5" thickBot="1" x14ac:dyDescent="0.25">
      <c r="A232" s="25" t="s">
        <v>142</v>
      </c>
      <c r="B232" s="123">
        <v>15</v>
      </c>
      <c r="C232" s="47">
        <v>2000</v>
      </c>
      <c r="D232" s="33">
        <f t="shared" si="7"/>
        <v>30000</v>
      </c>
    </row>
    <row r="233" spans="1:4" ht="14.25" customHeight="1" thickBot="1" x14ac:dyDescent="0.25">
      <c r="A233" s="71" t="s">
        <v>365</v>
      </c>
      <c r="B233" s="123">
        <v>254</v>
      </c>
      <c r="C233" s="47">
        <v>1800</v>
      </c>
      <c r="D233" s="33">
        <f t="shared" si="7"/>
        <v>457200</v>
      </c>
    </row>
    <row r="234" spans="1:4" ht="13.5" thickBot="1" x14ac:dyDescent="0.25">
      <c r="A234" s="25" t="s">
        <v>83</v>
      </c>
      <c r="B234" s="123">
        <v>25</v>
      </c>
      <c r="C234" s="47">
        <v>4200</v>
      </c>
      <c r="D234" s="33">
        <f t="shared" si="7"/>
        <v>105000</v>
      </c>
    </row>
    <row r="235" spans="1:4" ht="13.5" thickBot="1" x14ac:dyDescent="0.25">
      <c r="A235" s="71" t="s">
        <v>346</v>
      </c>
      <c r="B235" s="123">
        <v>70</v>
      </c>
      <c r="C235" s="47">
        <v>5000</v>
      </c>
      <c r="D235" s="33">
        <f t="shared" si="7"/>
        <v>350000</v>
      </c>
    </row>
    <row r="236" spans="1:4" ht="13.5" thickBot="1" x14ac:dyDescent="0.25">
      <c r="A236" s="71" t="s">
        <v>174</v>
      </c>
      <c r="B236" s="123">
        <v>100</v>
      </c>
      <c r="C236" s="47">
        <v>2100</v>
      </c>
      <c r="D236" s="33">
        <f t="shared" si="7"/>
        <v>210000</v>
      </c>
    </row>
    <row r="237" spans="1:4" ht="13.5" thickBot="1" x14ac:dyDescent="0.25">
      <c r="A237" s="25" t="s">
        <v>382</v>
      </c>
      <c r="B237" s="123">
        <v>26</v>
      </c>
      <c r="C237" s="47">
        <v>4900</v>
      </c>
      <c r="D237" s="33">
        <f t="shared" si="7"/>
        <v>127400</v>
      </c>
    </row>
    <row r="238" spans="1:4" ht="13.5" thickBot="1" x14ac:dyDescent="0.25">
      <c r="A238" s="25" t="s">
        <v>173</v>
      </c>
      <c r="B238" s="123">
        <v>81</v>
      </c>
      <c r="C238" s="47">
        <v>3333</v>
      </c>
      <c r="D238" s="33">
        <f t="shared" si="7"/>
        <v>269973</v>
      </c>
    </row>
    <row r="239" spans="1:4" ht="13.5" thickBot="1" x14ac:dyDescent="0.25">
      <c r="A239" s="25" t="s">
        <v>452</v>
      </c>
      <c r="B239" s="123">
        <v>12</v>
      </c>
      <c r="C239" s="47">
        <v>5600</v>
      </c>
      <c r="D239" s="33">
        <f t="shared" si="7"/>
        <v>67200</v>
      </c>
    </row>
    <row r="240" spans="1:4" ht="13.5" thickBot="1" x14ac:dyDescent="0.25">
      <c r="A240" s="25" t="s">
        <v>453</v>
      </c>
      <c r="B240" s="123">
        <v>12</v>
      </c>
      <c r="C240" s="47">
        <v>5600</v>
      </c>
      <c r="D240" s="33">
        <f t="shared" si="7"/>
        <v>67200</v>
      </c>
    </row>
    <row r="241" spans="1:4" ht="27.75" customHeight="1" thickBot="1" x14ac:dyDescent="0.25">
      <c r="A241" s="71" t="s">
        <v>84</v>
      </c>
      <c r="B241" s="123">
        <v>20</v>
      </c>
      <c r="C241" s="47">
        <v>4500</v>
      </c>
      <c r="D241" s="33">
        <f t="shared" si="7"/>
        <v>90000</v>
      </c>
    </row>
    <row r="242" spans="1:4" ht="13.5" thickBot="1" x14ac:dyDescent="0.25">
      <c r="A242" s="25" t="s">
        <v>347</v>
      </c>
      <c r="B242" s="123">
        <v>75</v>
      </c>
      <c r="C242" s="47">
        <v>1400</v>
      </c>
      <c r="D242" s="33">
        <f t="shared" si="7"/>
        <v>105000</v>
      </c>
    </row>
    <row r="243" spans="1:4" ht="13.5" thickBot="1" x14ac:dyDescent="0.25">
      <c r="A243" s="25" t="s">
        <v>143</v>
      </c>
      <c r="B243" s="123">
        <v>2</v>
      </c>
      <c r="C243" s="47">
        <v>5500</v>
      </c>
      <c r="D243" s="33">
        <f t="shared" si="7"/>
        <v>11000</v>
      </c>
    </row>
    <row r="244" spans="1:4" ht="13.5" thickBot="1" x14ac:dyDescent="0.25">
      <c r="A244" s="25" t="s">
        <v>377</v>
      </c>
      <c r="B244" s="123">
        <v>0.21</v>
      </c>
      <c r="C244" s="47">
        <v>12500</v>
      </c>
      <c r="D244" s="33">
        <f t="shared" si="7"/>
        <v>2625</v>
      </c>
    </row>
    <row r="245" spans="1:4" ht="13.5" thickBot="1" x14ac:dyDescent="0.25">
      <c r="A245" s="25" t="s">
        <v>378</v>
      </c>
      <c r="B245" s="123">
        <v>0.21</v>
      </c>
      <c r="C245" s="47">
        <v>24444</v>
      </c>
      <c r="D245" s="33">
        <f t="shared" si="7"/>
        <v>5133.24</v>
      </c>
    </row>
    <row r="246" spans="1:4" ht="13.5" thickBot="1" x14ac:dyDescent="0.25">
      <c r="A246" s="25" t="s">
        <v>379</v>
      </c>
      <c r="B246" s="123">
        <v>0.21</v>
      </c>
      <c r="C246" s="47">
        <v>41250</v>
      </c>
      <c r="D246" s="33">
        <f t="shared" si="7"/>
        <v>8662.5</v>
      </c>
    </row>
    <row r="247" spans="1:4" ht="13.5" thickBot="1" x14ac:dyDescent="0.25">
      <c r="A247" s="25" t="s">
        <v>85</v>
      </c>
      <c r="B247" s="123">
        <v>1192</v>
      </c>
      <c r="C247" s="47">
        <v>140</v>
      </c>
      <c r="D247" s="33">
        <f t="shared" si="7"/>
        <v>166880</v>
      </c>
    </row>
    <row r="248" spans="1:4" ht="13.5" thickBot="1" x14ac:dyDescent="0.25">
      <c r="A248" s="25" t="s">
        <v>350</v>
      </c>
      <c r="B248" s="123">
        <v>200</v>
      </c>
      <c r="C248" s="47">
        <v>2400</v>
      </c>
      <c r="D248" s="33">
        <f t="shared" si="7"/>
        <v>480000</v>
      </c>
    </row>
    <row r="249" spans="1:4" ht="13.5" thickBot="1" x14ac:dyDescent="0.25">
      <c r="A249" s="25" t="s">
        <v>373</v>
      </c>
      <c r="B249" s="123">
        <v>20</v>
      </c>
      <c r="C249" s="47">
        <v>7200</v>
      </c>
      <c r="D249" s="33">
        <f t="shared" si="7"/>
        <v>144000</v>
      </c>
    </row>
    <row r="250" spans="1:4" ht="13.5" thickBot="1" x14ac:dyDescent="0.25">
      <c r="A250" s="93" t="s">
        <v>374</v>
      </c>
      <c r="B250" s="123">
        <v>0.5</v>
      </c>
      <c r="C250" s="47">
        <v>16000</v>
      </c>
      <c r="D250" s="33">
        <f t="shared" si="7"/>
        <v>8000</v>
      </c>
    </row>
    <row r="251" spans="1:4" ht="13.5" thickBot="1" x14ac:dyDescent="0.25">
      <c r="A251" s="25" t="s">
        <v>375</v>
      </c>
      <c r="B251" s="123">
        <v>2.5</v>
      </c>
      <c r="C251" s="47">
        <v>4000</v>
      </c>
      <c r="D251" s="33">
        <f t="shared" si="7"/>
        <v>10000</v>
      </c>
    </row>
    <row r="252" spans="1:4" ht="13.5" thickBot="1" x14ac:dyDescent="0.25">
      <c r="A252" s="101" t="s">
        <v>86</v>
      </c>
      <c r="B252" s="123">
        <v>140</v>
      </c>
      <c r="C252" s="47">
        <v>250</v>
      </c>
      <c r="D252" s="33">
        <f t="shared" si="7"/>
        <v>35000</v>
      </c>
    </row>
    <row r="253" spans="1:4" ht="13.5" thickBot="1" x14ac:dyDescent="0.25">
      <c r="A253" s="25" t="s">
        <v>87</v>
      </c>
      <c r="B253" s="123">
        <v>9</v>
      </c>
      <c r="C253" s="47">
        <v>1200</v>
      </c>
      <c r="D253" s="33">
        <f t="shared" si="7"/>
        <v>10800</v>
      </c>
    </row>
    <row r="254" spans="1:4" ht="13.5" thickBot="1" x14ac:dyDescent="0.25">
      <c r="A254" s="25" t="s">
        <v>351</v>
      </c>
      <c r="B254" s="123">
        <v>6.5</v>
      </c>
      <c r="C254" s="47">
        <v>2700</v>
      </c>
      <c r="D254" s="33">
        <f t="shared" si="7"/>
        <v>17550</v>
      </c>
    </row>
    <row r="255" spans="1:4" ht="13.5" thickBot="1" x14ac:dyDescent="0.25">
      <c r="A255" s="25" t="s">
        <v>88</v>
      </c>
      <c r="B255" s="123">
        <v>3</v>
      </c>
      <c r="C255" s="47">
        <v>7200</v>
      </c>
      <c r="D255" s="33">
        <f t="shared" si="7"/>
        <v>21600</v>
      </c>
    </row>
    <row r="256" spans="1:4" ht="13.5" thickBot="1" x14ac:dyDescent="0.25">
      <c r="A256" s="25" t="s">
        <v>352</v>
      </c>
      <c r="B256" s="123">
        <v>4</v>
      </c>
      <c r="C256" s="47">
        <v>6800</v>
      </c>
      <c r="D256" s="33">
        <f t="shared" si="7"/>
        <v>27200</v>
      </c>
    </row>
    <row r="257" spans="1:4" ht="13.5" thickBot="1" x14ac:dyDescent="0.25">
      <c r="A257" s="25" t="s">
        <v>89</v>
      </c>
      <c r="B257" s="123">
        <v>1</v>
      </c>
      <c r="C257" s="47">
        <v>2760</v>
      </c>
      <c r="D257" s="33">
        <f t="shared" si="7"/>
        <v>2760</v>
      </c>
    </row>
    <row r="258" spans="1:4" ht="13.5" thickBot="1" x14ac:dyDescent="0.25">
      <c r="A258" s="25" t="s">
        <v>157</v>
      </c>
      <c r="B258" s="123">
        <v>15.6</v>
      </c>
      <c r="C258" s="47">
        <v>2200</v>
      </c>
      <c r="D258" s="33">
        <f t="shared" si="7"/>
        <v>34320</v>
      </c>
    </row>
    <row r="259" spans="1:4" ht="13.5" thickBot="1" x14ac:dyDescent="0.25">
      <c r="A259" s="25" t="s">
        <v>90</v>
      </c>
      <c r="B259" s="123">
        <v>8</v>
      </c>
      <c r="C259" s="47">
        <v>6800</v>
      </c>
      <c r="D259" s="33">
        <f t="shared" si="7"/>
        <v>54400</v>
      </c>
    </row>
    <row r="260" spans="1:4" ht="13.5" thickBot="1" x14ac:dyDescent="0.25">
      <c r="A260" s="25" t="s">
        <v>353</v>
      </c>
      <c r="B260" s="123">
        <v>1.2</v>
      </c>
      <c r="C260" s="47">
        <v>2000</v>
      </c>
      <c r="D260" s="33">
        <f t="shared" si="7"/>
        <v>2400</v>
      </c>
    </row>
    <row r="261" spans="1:4" ht="13.5" thickBot="1" x14ac:dyDescent="0.25">
      <c r="A261" s="25" t="s">
        <v>384</v>
      </c>
      <c r="B261" s="123">
        <v>170</v>
      </c>
      <c r="C261" s="47">
        <v>4900</v>
      </c>
      <c r="D261" s="33">
        <f t="shared" si="7"/>
        <v>833000</v>
      </c>
    </row>
    <row r="262" spans="1:4" ht="13.5" thickBot="1" x14ac:dyDescent="0.25">
      <c r="A262" s="25" t="s">
        <v>183</v>
      </c>
      <c r="B262" s="123">
        <v>1</v>
      </c>
      <c r="C262" s="47">
        <v>8400</v>
      </c>
      <c r="D262" s="33">
        <f t="shared" si="7"/>
        <v>8400</v>
      </c>
    </row>
    <row r="263" spans="1:4" ht="13.5" thickBot="1" x14ac:dyDescent="0.25">
      <c r="A263" s="25" t="s">
        <v>187</v>
      </c>
      <c r="B263" s="123">
        <v>2</v>
      </c>
      <c r="C263" s="47">
        <v>1600</v>
      </c>
      <c r="D263" s="33">
        <f t="shared" si="7"/>
        <v>3200</v>
      </c>
    </row>
    <row r="264" spans="1:4" ht="13.5" thickBot="1" x14ac:dyDescent="0.25">
      <c r="A264" s="25" t="s">
        <v>188</v>
      </c>
      <c r="B264" s="123">
        <v>1</v>
      </c>
      <c r="C264" s="47">
        <v>1100</v>
      </c>
      <c r="D264" s="33">
        <f t="shared" si="7"/>
        <v>1100</v>
      </c>
    </row>
    <row r="265" spans="1:4" ht="13.5" thickBot="1" x14ac:dyDescent="0.25">
      <c r="A265" s="25" t="s">
        <v>178</v>
      </c>
      <c r="B265" s="123">
        <v>3</v>
      </c>
      <c r="C265" s="47">
        <v>11300</v>
      </c>
      <c r="D265" s="33">
        <f t="shared" si="7"/>
        <v>33900</v>
      </c>
    </row>
    <row r="266" spans="1:4" ht="13.5" thickBot="1" x14ac:dyDescent="0.25">
      <c r="A266" s="25" t="s">
        <v>381</v>
      </c>
      <c r="B266" s="123">
        <v>3</v>
      </c>
      <c r="C266" s="47">
        <v>3100</v>
      </c>
      <c r="D266" s="33">
        <f t="shared" si="7"/>
        <v>9300</v>
      </c>
    </row>
    <row r="267" spans="1:4" ht="13.5" thickBot="1" x14ac:dyDescent="0.25">
      <c r="A267" s="25" t="s">
        <v>380</v>
      </c>
      <c r="B267" s="123">
        <v>2</v>
      </c>
      <c r="C267" s="47">
        <v>3420</v>
      </c>
      <c r="D267" s="33">
        <f t="shared" si="7"/>
        <v>6840</v>
      </c>
    </row>
    <row r="268" spans="1:4" ht="13.5" thickBot="1" x14ac:dyDescent="0.25">
      <c r="A268" s="25" t="s">
        <v>349</v>
      </c>
      <c r="B268" s="123">
        <v>39</v>
      </c>
      <c r="C268" s="47">
        <v>4500</v>
      </c>
      <c r="D268" s="33">
        <f t="shared" si="7"/>
        <v>175500</v>
      </c>
    </row>
    <row r="269" spans="1:4" ht="13.5" thickBot="1" x14ac:dyDescent="0.25">
      <c r="A269" s="25" t="s">
        <v>177</v>
      </c>
      <c r="B269" s="123">
        <v>4</v>
      </c>
      <c r="C269" s="47">
        <v>6800</v>
      </c>
      <c r="D269" s="33">
        <f t="shared" si="7"/>
        <v>27200</v>
      </c>
    </row>
    <row r="270" spans="1:4" ht="13.5" thickBot="1" x14ac:dyDescent="0.25">
      <c r="A270" s="25" t="s">
        <v>363</v>
      </c>
      <c r="B270" s="123">
        <v>2</v>
      </c>
      <c r="C270" s="47">
        <v>3520</v>
      </c>
      <c r="D270" s="33">
        <f t="shared" si="7"/>
        <v>7040</v>
      </c>
    </row>
    <row r="271" spans="1:4" ht="13.5" thickBot="1" x14ac:dyDescent="0.25">
      <c r="A271" s="25" t="s">
        <v>354</v>
      </c>
      <c r="B271" s="123">
        <v>0.5</v>
      </c>
      <c r="C271" s="47">
        <v>2000</v>
      </c>
      <c r="D271" s="33">
        <f t="shared" si="7"/>
        <v>1000</v>
      </c>
    </row>
    <row r="272" spans="1:4" ht="13.5" thickBot="1" x14ac:dyDescent="0.25">
      <c r="A272" s="25" t="s">
        <v>355</v>
      </c>
      <c r="B272" s="123">
        <v>1</v>
      </c>
      <c r="C272" s="47">
        <v>1920</v>
      </c>
      <c r="D272" s="33">
        <f t="shared" si="7"/>
        <v>1920</v>
      </c>
    </row>
    <row r="273" spans="1:6" ht="13.5" thickBot="1" x14ac:dyDescent="0.25">
      <c r="A273" s="101" t="s">
        <v>91</v>
      </c>
      <c r="B273" s="123">
        <v>100</v>
      </c>
      <c r="C273" s="47">
        <v>330</v>
      </c>
      <c r="D273" s="33">
        <f t="shared" si="7"/>
        <v>33000</v>
      </c>
    </row>
    <row r="274" spans="1:6" ht="13.5" thickBot="1" x14ac:dyDescent="0.25">
      <c r="A274" s="101" t="s">
        <v>385</v>
      </c>
      <c r="B274" s="123">
        <v>100</v>
      </c>
      <c r="C274" s="47">
        <v>4300</v>
      </c>
      <c r="D274" s="33">
        <f t="shared" si="7"/>
        <v>430000</v>
      </c>
    </row>
    <row r="275" spans="1:6" ht="13.5" thickBot="1" x14ac:dyDescent="0.25">
      <c r="A275" s="101" t="s">
        <v>386</v>
      </c>
      <c r="B275" s="123">
        <v>50</v>
      </c>
      <c r="C275" s="47">
        <v>1240</v>
      </c>
      <c r="D275" s="33">
        <f t="shared" si="7"/>
        <v>62000</v>
      </c>
    </row>
    <row r="276" spans="1:6" ht="13.5" thickBot="1" x14ac:dyDescent="0.25">
      <c r="A276" s="101" t="s">
        <v>387</v>
      </c>
      <c r="B276" s="123">
        <v>50</v>
      </c>
      <c r="C276" s="47">
        <v>1450</v>
      </c>
      <c r="D276" s="33">
        <f t="shared" si="7"/>
        <v>72500</v>
      </c>
    </row>
    <row r="277" spans="1:6" ht="13.5" thickBot="1" x14ac:dyDescent="0.25">
      <c r="A277" s="101" t="s">
        <v>388</v>
      </c>
      <c r="B277" s="123">
        <v>40</v>
      </c>
      <c r="C277" s="47">
        <v>1650</v>
      </c>
      <c r="D277" s="33">
        <f t="shared" si="7"/>
        <v>66000</v>
      </c>
    </row>
    <row r="278" spans="1:6" ht="13.5" thickBot="1" x14ac:dyDescent="0.25">
      <c r="A278" s="101" t="s">
        <v>389</v>
      </c>
      <c r="B278" s="123">
        <v>40</v>
      </c>
      <c r="C278" s="47">
        <v>1700</v>
      </c>
      <c r="D278" s="33">
        <f t="shared" si="7"/>
        <v>68000</v>
      </c>
    </row>
    <row r="279" spans="1:6" ht="13.5" thickBot="1" x14ac:dyDescent="0.25">
      <c r="A279" s="25" t="s">
        <v>356</v>
      </c>
      <c r="B279" s="123">
        <v>1.2</v>
      </c>
      <c r="C279" s="47">
        <v>1600</v>
      </c>
      <c r="D279" s="33">
        <f t="shared" si="7"/>
        <v>1920</v>
      </c>
    </row>
    <row r="280" spans="1:6" ht="13.5" thickBot="1" x14ac:dyDescent="0.25">
      <c r="A280" s="25" t="s">
        <v>357</v>
      </c>
      <c r="B280" s="123">
        <v>0.8</v>
      </c>
      <c r="C280" s="47">
        <v>2200</v>
      </c>
      <c r="D280" s="33">
        <f t="shared" si="7"/>
        <v>1760</v>
      </c>
    </row>
    <row r="281" spans="1:6" ht="13.5" thickBot="1" x14ac:dyDescent="0.25">
      <c r="A281" s="25" t="s">
        <v>376</v>
      </c>
      <c r="B281" s="123">
        <v>774</v>
      </c>
      <c r="C281" s="47">
        <v>1400</v>
      </c>
      <c r="D281" s="33">
        <f t="shared" si="7"/>
        <v>1083600</v>
      </c>
    </row>
    <row r="282" spans="1:6" ht="13.5" thickBot="1" x14ac:dyDescent="0.25">
      <c r="A282" s="25" t="s">
        <v>367</v>
      </c>
      <c r="B282" s="123">
        <v>2</v>
      </c>
      <c r="C282" s="47">
        <v>2180</v>
      </c>
      <c r="D282" s="33">
        <f t="shared" si="7"/>
        <v>4360</v>
      </c>
    </row>
    <row r="283" spans="1:6" ht="13.5" thickBot="1" x14ac:dyDescent="0.25">
      <c r="A283" s="25" t="s">
        <v>359</v>
      </c>
      <c r="B283" s="123">
        <v>2</v>
      </c>
      <c r="C283" s="47">
        <v>2000</v>
      </c>
      <c r="D283" s="33">
        <f t="shared" si="7"/>
        <v>4000</v>
      </c>
    </row>
    <row r="284" spans="1:6" ht="13.5" thickBot="1" x14ac:dyDescent="0.25">
      <c r="A284" s="25" t="s">
        <v>364</v>
      </c>
      <c r="B284" s="123">
        <v>8</v>
      </c>
      <c r="C284" s="47">
        <v>7000</v>
      </c>
      <c r="D284" s="33">
        <f t="shared" si="7"/>
        <v>56000</v>
      </c>
      <c r="F284" s="118">
        <f>SUM(F217:F273)</f>
        <v>0</v>
      </c>
    </row>
    <row r="285" spans="1:6" ht="13.5" thickBot="1" x14ac:dyDescent="0.25">
      <c r="A285" s="25" t="s">
        <v>144</v>
      </c>
      <c r="B285" s="123">
        <v>45</v>
      </c>
      <c r="C285" s="47">
        <v>1500</v>
      </c>
      <c r="D285" s="33">
        <f t="shared" si="7"/>
        <v>67500</v>
      </c>
    </row>
    <row r="286" spans="1:6" ht="13.5" thickBot="1" x14ac:dyDescent="0.25">
      <c r="A286" s="25" t="s">
        <v>358</v>
      </c>
      <c r="B286" s="123">
        <v>80</v>
      </c>
      <c r="C286" s="47">
        <v>1100</v>
      </c>
      <c r="D286" s="33">
        <f t="shared" si="7"/>
        <v>88000</v>
      </c>
    </row>
    <row r="287" spans="1:6" ht="13.5" thickBot="1" x14ac:dyDescent="0.25">
      <c r="A287" s="25" t="s">
        <v>92</v>
      </c>
      <c r="B287" s="123">
        <v>9</v>
      </c>
      <c r="C287" s="47">
        <v>1600</v>
      </c>
      <c r="D287" s="33">
        <f t="shared" si="7"/>
        <v>14400</v>
      </c>
    </row>
    <row r="288" spans="1:6" ht="13.5" thickBot="1" x14ac:dyDescent="0.25">
      <c r="A288" s="93" t="s">
        <v>93</v>
      </c>
      <c r="B288" s="123">
        <v>59.2</v>
      </c>
      <c r="C288" s="47">
        <v>3000</v>
      </c>
      <c r="D288" s="33">
        <f t="shared" si="7"/>
        <v>177600</v>
      </c>
    </row>
    <row r="289" spans="1:4" ht="13.5" thickBot="1" x14ac:dyDescent="0.25">
      <c r="A289" s="25" t="s">
        <v>360</v>
      </c>
      <c r="B289" s="123">
        <v>200</v>
      </c>
      <c r="C289" s="47">
        <v>1500</v>
      </c>
      <c r="D289" s="33">
        <f t="shared" si="7"/>
        <v>300000</v>
      </c>
    </row>
    <row r="290" spans="1:4" ht="12.75" x14ac:dyDescent="0.2">
      <c r="A290" s="25" t="s">
        <v>361</v>
      </c>
      <c r="B290" s="123">
        <v>150</v>
      </c>
      <c r="C290" s="47">
        <v>1600</v>
      </c>
      <c r="D290" s="33">
        <f t="shared" si="7"/>
        <v>240000</v>
      </c>
    </row>
    <row r="291" spans="1:4" ht="12.75" x14ac:dyDescent="0.2">
      <c r="A291" s="31" t="s">
        <v>9</v>
      </c>
      <c r="B291" s="33">
        <f>SUM(B228:B290)</f>
        <v>4607.63</v>
      </c>
      <c r="C291" s="33">
        <f>SUM(C228:C290)</f>
        <v>284667</v>
      </c>
      <c r="D291" s="33">
        <f>SUM(D228:D290)</f>
        <v>7437643.7400000002</v>
      </c>
    </row>
    <row r="292" spans="1:4" ht="12.75" x14ac:dyDescent="0.2">
      <c r="A292" s="31"/>
      <c r="B292" s="129">
        <f>C291/63</f>
        <v>4518.5238095238092</v>
      </c>
      <c r="C292" s="80">
        <f>D291/B291</f>
        <v>1614.2016047295465</v>
      </c>
      <c r="D292" s="33"/>
    </row>
    <row r="293" spans="1:4" ht="13.5" thickBot="1" x14ac:dyDescent="0.25">
      <c r="A293" s="44"/>
      <c r="B293" s="122"/>
      <c r="C293" s="45"/>
      <c r="D293" s="46"/>
    </row>
    <row r="294" spans="1:4" ht="12.75" x14ac:dyDescent="0.2">
      <c r="A294" s="94" t="s">
        <v>133</v>
      </c>
      <c r="B294" s="135"/>
      <c r="C294" s="82"/>
      <c r="D294" s="72"/>
    </row>
    <row r="295" spans="1:4" ht="12.75" x14ac:dyDescent="0.2">
      <c r="A295" s="153" t="s">
        <v>134</v>
      </c>
      <c r="B295" s="129">
        <v>1502</v>
      </c>
      <c r="C295" s="32"/>
      <c r="D295" s="32"/>
    </row>
    <row r="296" spans="1:4" ht="12.75" x14ac:dyDescent="0.2">
      <c r="A296" s="153" t="s">
        <v>135</v>
      </c>
      <c r="B296" s="120">
        <v>814</v>
      </c>
      <c r="C296" s="32"/>
      <c r="D296" s="32"/>
    </row>
    <row r="297" spans="1:4" ht="12.75" x14ac:dyDescent="0.2">
      <c r="A297" s="153" t="s">
        <v>219</v>
      </c>
      <c r="B297" s="120">
        <v>890</v>
      </c>
      <c r="C297" s="32"/>
      <c r="D297" s="74"/>
    </row>
    <row r="298" spans="1:4" ht="12.75" x14ac:dyDescent="0.2">
      <c r="A298" s="153" t="s">
        <v>136</v>
      </c>
      <c r="B298" s="129">
        <v>963</v>
      </c>
      <c r="C298" s="32"/>
      <c r="D298" s="74"/>
    </row>
    <row r="299" spans="1:4" ht="12.75" x14ac:dyDescent="0.2">
      <c r="A299" s="51"/>
      <c r="B299" s="136">
        <f>(B295+B296+B297+B298)/4</f>
        <v>1042.25</v>
      </c>
      <c r="C299" s="32"/>
      <c r="D299" s="74"/>
    </row>
    <row r="300" spans="1:4" s="96" customFormat="1" ht="12.75" x14ac:dyDescent="0.2">
      <c r="A300" s="95"/>
      <c r="B300" s="137"/>
      <c r="C300" s="106"/>
      <c r="D300" s="106"/>
    </row>
    <row r="301" spans="1:4" ht="13.5" thickBot="1" x14ac:dyDescent="0.25">
      <c r="A301" s="73"/>
      <c r="B301" s="138"/>
      <c r="C301" s="74"/>
      <c r="D301" s="74"/>
    </row>
    <row r="302" spans="1:4" ht="13.5" thickBot="1" x14ac:dyDescent="0.25">
      <c r="A302" s="18" t="s">
        <v>1</v>
      </c>
      <c r="B302" s="139"/>
      <c r="C302" s="29"/>
      <c r="D302" s="30"/>
    </row>
    <row r="303" spans="1:4" ht="12.75" x14ac:dyDescent="0.2">
      <c r="A303" s="34"/>
      <c r="B303" s="120" t="s">
        <v>2</v>
      </c>
      <c r="C303" s="32" t="s">
        <v>3</v>
      </c>
      <c r="D303" s="33" t="s">
        <v>4</v>
      </c>
    </row>
    <row r="304" spans="1:4" ht="12.75" x14ac:dyDescent="0.2">
      <c r="A304" s="34" t="s">
        <v>5</v>
      </c>
      <c r="B304" s="124">
        <v>1170</v>
      </c>
      <c r="C304" s="35">
        <v>890</v>
      </c>
      <c r="D304" s="36">
        <f>B304*C304</f>
        <v>1041300</v>
      </c>
    </row>
    <row r="305" spans="1:4" ht="12.75" x14ac:dyDescent="0.2">
      <c r="A305" s="34" t="s">
        <v>6</v>
      </c>
      <c r="B305" s="124">
        <v>126</v>
      </c>
      <c r="C305" s="35">
        <v>950</v>
      </c>
      <c r="D305" s="36">
        <f t="shared" ref="D305:D309" si="8">B305*C305</f>
        <v>119700</v>
      </c>
    </row>
    <row r="306" spans="1:4" ht="12.75" x14ac:dyDescent="0.2">
      <c r="A306" s="34" t="s">
        <v>193</v>
      </c>
      <c r="B306" s="124">
        <v>2</v>
      </c>
      <c r="C306" s="35">
        <v>460</v>
      </c>
      <c r="D306" s="36">
        <f t="shared" si="8"/>
        <v>920</v>
      </c>
    </row>
    <row r="307" spans="1:4" ht="12.75" x14ac:dyDescent="0.2">
      <c r="A307" s="34" t="s">
        <v>194</v>
      </c>
      <c r="B307" s="124">
        <v>2</v>
      </c>
      <c r="C307" s="35">
        <v>329</v>
      </c>
      <c r="D307" s="36">
        <f t="shared" si="8"/>
        <v>658</v>
      </c>
    </row>
    <row r="308" spans="1:4" ht="12.75" x14ac:dyDescent="0.2">
      <c r="A308" s="34" t="s">
        <v>195</v>
      </c>
      <c r="B308" s="124">
        <v>2</v>
      </c>
      <c r="C308" s="35">
        <v>985</v>
      </c>
      <c r="D308" s="36">
        <f t="shared" si="8"/>
        <v>1970</v>
      </c>
    </row>
    <row r="309" spans="1:4" ht="12.75" x14ac:dyDescent="0.2">
      <c r="A309" s="34" t="s">
        <v>7</v>
      </c>
      <c r="B309" s="124">
        <v>2</v>
      </c>
      <c r="C309" s="35">
        <v>630</v>
      </c>
      <c r="D309" s="36">
        <f t="shared" si="8"/>
        <v>1260</v>
      </c>
    </row>
    <row r="310" spans="1:4" ht="12.75" x14ac:dyDescent="0.2">
      <c r="A310" s="31" t="s">
        <v>9</v>
      </c>
      <c r="B310" s="124">
        <f>SUM(B304:B309)</f>
        <v>1304</v>
      </c>
      <c r="C310" s="35">
        <f>SUM(C304:C309)</f>
        <v>4244</v>
      </c>
      <c r="D310" s="36">
        <f>SUM(D304:D309)</f>
        <v>1165808</v>
      </c>
    </row>
    <row r="311" spans="1:4" ht="12.75" x14ac:dyDescent="0.2">
      <c r="A311" s="31"/>
      <c r="B311" s="124"/>
      <c r="C311" s="35"/>
      <c r="D311" s="36"/>
    </row>
    <row r="312" spans="1:4" ht="12.75" x14ac:dyDescent="0.2">
      <c r="A312" s="31" t="s">
        <v>12</v>
      </c>
      <c r="B312" s="125">
        <f>C310/6</f>
        <v>707.33333333333337</v>
      </c>
      <c r="C312" s="77">
        <f>D310/B310</f>
        <v>894.02453987730064</v>
      </c>
      <c r="D312" s="36"/>
    </row>
    <row r="313" spans="1:4" ht="13.5" thickBot="1" x14ac:dyDescent="0.25">
      <c r="A313" s="38"/>
      <c r="B313" s="126"/>
      <c r="C313" s="39"/>
      <c r="D313" s="40"/>
    </row>
    <row r="314" spans="1:4" ht="13.5" thickBot="1" x14ac:dyDescent="0.25">
      <c r="A314" s="18" t="s">
        <v>15</v>
      </c>
      <c r="B314" s="127"/>
      <c r="C314" s="41"/>
      <c r="D314" s="42"/>
    </row>
    <row r="315" spans="1:4" ht="12.75" x14ac:dyDescent="0.2">
      <c r="A315" s="34" t="s">
        <v>418</v>
      </c>
      <c r="B315" s="124">
        <v>3000</v>
      </c>
      <c r="C315" s="35">
        <v>325</v>
      </c>
      <c r="D315" s="36">
        <f>B315*C315</f>
        <v>975000</v>
      </c>
    </row>
    <row r="316" spans="1:4" ht="12.75" x14ac:dyDescent="0.2">
      <c r="A316" s="34" t="s">
        <v>419</v>
      </c>
      <c r="B316" s="124">
        <v>9200</v>
      </c>
      <c r="C316" s="35">
        <v>375</v>
      </c>
      <c r="D316" s="36">
        <f t="shared" ref="D316:D325" si="9">B316*C316</f>
        <v>3450000</v>
      </c>
    </row>
    <row r="317" spans="1:4" ht="12.75" x14ac:dyDescent="0.2">
      <c r="A317" s="34" t="s">
        <v>420</v>
      </c>
      <c r="B317" s="124">
        <v>1800</v>
      </c>
      <c r="C317" s="35">
        <v>375</v>
      </c>
      <c r="D317" s="36">
        <f t="shared" si="9"/>
        <v>675000</v>
      </c>
    </row>
    <row r="318" spans="1:4" ht="12.75" x14ac:dyDescent="0.2">
      <c r="A318" s="97" t="s">
        <v>423</v>
      </c>
      <c r="B318" s="124">
        <v>2000</v>
      </c>
      <c r="C318" s="35">
        <v>525</v>
      </c>
      <c r="D318" s="36">
        <f t="shared" si="9"/>
        <v>1050000</v>
      </c>
    </row>
    <row r="319" spans="1:4" ht="12.75" x14ac:dyDescent="0.2">
      <c r="A319" s="97" t="s">
        <v>424</v>
      </c>
      <c r="B319" s="124">
        <v>4600</v>
      </c>
      <c r="C319" s="35">
        <v>575</v>
      </c>
      <c r="D319" s="36">
        <f t="shared" si="9"/>
        <v>2645000</v>
      </c>
    </row>
    <row r="320" spans="1:4" ht="12.75" x14ac:dyDescent="0.2">
      <c r="A320" s="97" t="s">
        <v>425</v>
      </c>
      <c r="B320" s="124">
        <v>2300</v>
      </c>
      <c r="C320" s="35">
        <v>825</v>
      </c>
      <c r="D320" s="36">
        <f t="shared" si="9"/>
        <v>1897500</v>
      </c>
    </row>
    <row r="321" spans="1:4" ht="12.75" x14ac:dyDescent="0.2">
      <c r="A321" s="97" t="s">
        <v>426</v>
      </c>
      <c r="B321" s="124">
        <v>510</v>
      </c>
      <c r="C321" s="35">
        <v>800</v>
      </c>
      <c r="D321" s="36">
        <f t="shared" si="9"/>
        <v>408000</v>
      </c>
    </row>
    <row r="322" spans="1:4" ht="12.75" x14ac:dyDescent="0.2">
      <c r="A322" s="97" t="s">
        <v>443</v>
      </c>
      <c r="B322" s="124">
        <v>840</v>
      </c>
      <c r="C322" s="35">
        <v>629</v>
      </c>
      <c r="D322" s="36">
        <f t="shared" si="9"/>
        <v>528360</v>
      </c>
    </row>
    <row r="323" spans="1:4" ht="12.75" x14ac:dyDescent="0.2">
      <c r="A323" s="97" t="s">
        <v>435</v>
      </c>
      <c r="B323" s="124">
        <v>5</v>
      </c>
      <c r="C323" s="35">
        <v>593</v>
      </c>
      <c r="D323" s="36">
        <f t="shared" si="9"/>
        <v>2965</v>
      </c>
    </row>
    <row r="324" spans="1:4" ht="12.75" x14ac:dyDescent="0.2">
      <c r="A324" s="97" t="s">
        <v>434</v>
      </c>
      <c r="B324" s="124">
        <v>2000</v>
      </c>
      <c r="C324" s="35">
        <v>840</v>
      </c>
      <c r="D324" s="36">
        <f t="shared" si="9"/>
        <v>1680000</v>
      </c>
    </row>
    <row r="325" spans="1:4" ht="12.75" x14ac:dyDescent="0.2">
      <c r="A325" s="97" t="s">
        <v>444</v>
      </c>
      <c r="B325" s="124">
        <v>2000</v>
      </c>
      <c r="C325" s="35">
        <v>840</v>
      </c>
      <c r="D325" s="36">
        <f t="shared" si="9"/>
        <v>1680000</v>
      </c>
    </row>
    <row r="326" spans="1:4" ht="12.75" x14ac:dyDescent="0.2">
      <c r="A326" s="31" t="s">
        <v>9</v>
      </c>
      <c r="B326" s="36">
        <f>SUM(B315:B325)</f>
        <v>28255</v>
      </c>
      <c r="C326" s="36">
        <f>SUM(C315:C325)</f>
        <v>6702</v>
      </c>
      <c r="D326" s="36">
        <f>SUM(D315:D325)</f>
        <v>14991825</v>
      </c>
    </row>
    <row r="327" spans="1:4" ht="12.75" x14ac:dyDescent="0.2">
      <c r="A327" s="49" t="s">
        <v>12</v>
      </c>
      <c r="B327" s="125">
        <f>C326/11</f>
        <v>609.27272727272725</v>
      </c>
      <c r="C327" s="77">
        <f>D326/B326</f>
        <v>530.59016103344538</v>
      </c>
      <c r="D327" s="36"/>
    </row>
    <row r="328" spans="1:4" ht="13.5" thickBot="1" x14ac:dyDescent="0.25">
      <c r="A328" s="38"/>
      <c r="B328" s="126"/>
      <c r="C328" s="39"/>
      <c r="D328" s="40"/>
    </row>
    <row r="329" spans="1:4" ht="13.5" thickBot="1" x14ac:dyDescent="0.25">
      <c r="A329" s="19" t="s">
        <v>18</v>
      </c>
      <c r="B329" s="140"/>
      <c r="C329" s="20"/>
      <c r="D329" s="21"/>
    </row>
    <row r="330" spans="1:4" ht="12.75" x14ac:dyDescent="0.2">
      <c r="A330" s="50" t="s">
        <v>431</v>
      </c>
      <c r="B330" s="124">
        <v>400</v>
      </c>
      <c r="C330" s="35">
        <v>1970</v>
      </c>
      <c r="D330" s="36">
        <f>B330*C330</f>
        <v>788000</v>
      </c>
    </row>
    <row r="331" spans="1:4" ht="12.75" x14ac:dyDescent="0.2">
      <c r="A331" s="50" t="s">
        <v>438</v>
      </c>
      <c r="B331" s="124">
        <v>2</v>
      </c>
      <c r="C331" s="35">
        <v>2370</v>
      </c>
      <c r="D331" s="36">
        <f t="shared" ref="D331:D342" si="10">B331*C331</f>
        <v>4740</v>
      </c>
    </row>
    <row r="332" spans="1:4" ht="12.75" x14ac:dyDescent="0.2">
      <c r="A332" s="50" t="s">
        <v>439</v>
      </c>
      <c r="B332" s="124">
        <v>10</v>
      </c>
      <c r="C332" s="35">
        <v>1665</v>
      </c>
      <c r="D332" s="36">
        <f t="shared" si="10"/>
        <v>16650</v>
      </c>
    </row>
    <row r="333" spans="1:4" ht="12.75" x14ac:dyDescent="0.2">
      <c r="A333" s="50" t="s">
        <v>440</v>
      </c>
      <c r="B333" s="124">
        <v>5</v>
      </c>
      <c r="C333" s="35">
        <v>3050</v>
      </c>
      <c r="D333" s="36">
        <f t="shared" si="10"/>
        <v>15250</v>
      </c>
    </row>
    <row r="334" spans="1:4" ht="12.75" x14ac:dyDescent="0.2">
      <c r="A334" s="50" t="s">
        <v>432</v>
      </c>
      <c r="B334" s="124">
        <v>5</v>
      </c>
      <c r="C334" s="35">
        <v>2360</v>
      </c>
      <c r="D334" s="36">
        <f t="shared" si="10"/>
        <v>11800</v>
      </c>
    </row>
    <row r="335" spans="1:4" ht="12.75" x14ac:dyDescent="0.2">
      <c r="A335" s="50" t="s">
        <v>441</v>
      </c>
      <c r="B335" s="124">
        <v>2</v>
      </c>
      <c r="C335" s="35">
        <v>2958</v>
      </c>
      <c r="D335" s="36">
        <f t="shared" si="10"/>
        <v>5916</v>
      </c>
    </row>
    <row r="336" spans="1:4" ht="12.75" x14ac:dyDescent="0.2">
      <c r="A336" s="34" t="s">
        <v>428</v>
      </c>
      <c r="B336" s="124">
        <v>51</v>
      </c>
      <c r="C336" s="35">
        <v>1250</v>
      </c>
      <c r="D336" s="36">
        <f t="shared" si="10"/>
        <v>63750</v>
      </c>
    </row>
    <row r="337" spans="1:4" ht="12.75" x14ac:dyDescent="0.2">
      <c r="A337" s="34" t="s">
        <v>448</v>
      </c>
      <c r="B337" s="124">
        <v>150</v>
      </c>
      <c r="C337" s="35">
        <v>1600</v>
      </c>
      <c r="D337" s="36">
        <f t="shared" si="10"/>
        <v>240000</v>
      </c>
    </row>
    <row r="338" spans="1:4" ht="12.75" x14ac:dyDescent="0.2">
      <c r="A338" s="97" t="s">
        <v>446</v>
      </c>
      <c r="B338" s="125">
        <v>1500</v>
      </c>
      <c r="C338" s="37">
        <v>2107</v>
      </c>
      <c r="D338" s="36">
        <f t="shared" si="10"/>
        <v>3160500</v>
      </c>
    </row>
    <row r="339" spans="1:4" ht="12.75" x14ac:dyDescent="0.2">
      <c r="A339" s="97" t="s">
        <v>447</v>
      </c>
      <c r="B339" s="125">
        <v>150</v>
      </c>
      <c r="C339" s="37">
        <v>2350</v>
      </c>
      <c r="D339" s="36">
        <f t="shared" si="10"/>
        <v>352500</v>
      </c>
    </row>
    <row r="340" spans="1:4" ht="12.75" x14ac:dyDescent="0.2">
      <c r="A340" s="97" t="s">
        <v>442</v>
      </c>
      <c r="B340" s="125">
        <v>880</v>
      </c>
      <c r="C340" s="37">
        <v>4821</v>
      </c>
      <c r="D340" s="36">
        <f t="shared" si="10"/>
        <v>4242480</v>
      </c>
    </row>
    <row r="341" spans="1:4" ht="12.75" x14ac:dyDescent="0.2">
      <c r="A341" s="97" t="s">
        <v>433</v>
      </c>
      <c r="B341" s="125">
        <v>25</v>
      </c>
      <c r="C341" s="37">
        <v>2167</v>
      </c>
      <c r="D341" s="36">
        <f t="shared" si="10"/>
        <v>54175</v>
      </c>
    </row>
    <row r="342" spans="1:4" ht="12.75" x14ac:dyDescent="0.2">
      <c r="A342" s="34" t="s">
        <v>427</v>
      </c>
      <c r="B342" s="124">
        <v>150</v>
      </c>
      <c r="C342" s="35">
        <v>1250</v>
      </c>
      <c r="D342" s="36">
        <f t="shared" si="10"/>
        <v>187500</v>
      </c>
    </row>
    <row r="343" spans="1:4" ht="12.75" x14ac:dyDescent="0.2">
      <c r="A343" s="31" t="s">
        <v>9</v>
      </c>
      <c r="B343" s="124">
        <f>SUM(B330:B342)</f>
        <v>3330</v>
      </c>
      <c r="C343" s="35">
        <f>SUM(C330:C342)</f>
        <v>29918</v>
      </c>
      <c r="D343" s="35">
        <f>SUM(D330:D342)</f>
        <v>9143261</v>
      </c>
    </row>
    <row r="344" spans="1:4" ht="12.75" x14ac:dyDescent="0.2">
      <c r="A344" s="31"/>
      <c r="B344" s="124"/>
      <c r="C344" s="35"/>
      <c r="D344" s="36"/>
    </row>
    <row r="345" spans="1:4" ht="12.75" x14ac:dyDescent="0.2">
      <c r="A345" s="31" t="s">
        <v>12</v>
      </c>
      <c r="B345" s="125">
        <f>C343/13</f>
        <v>2301.3846153846152</v>
      </c>
      <c r="C345" s="76">
        <f>D343/B343</f>
        <v>2745.7240240240239</v>
      </c>
      <c r="D345" s="36"/>
    </row>
    <row r="346" spans="1:4" ht="13.5" thickBot="1" x14ac:dyDescent="0.25">
      <c r="A346" s="38"/>
      <c r="B346" s="126"/>
      <c r="C346" s="39"/>
      <c r="D346" s="40"/>
    </row>
    <row r="347" spans="1:4" ht="13.5" thickBot="1" x14ac:dyDescent="0.25">
      <c r="A347" s="18" t="s">
        <v>19</v>
      </c>
      <c r="B347" s="141"/>
      <c r="C347" s="20"/>
      <c r="D347" s="21"/>
    </row>
    <row r="348" spans="1:4" ht="12.75" x14ac:dyDescent="0.2">
      <c r="A348" s="34" t="s">
        <v>421</v>
      </c>
      <c r="B348" s="124">
        <v>600</v>
      </c>
      <c r="C348" s="35">
        <v>980</v>
      </c>
      <c r="D348" s="36">
        <f>B348*C348</f>
        <v>588000</v>
      </c>
    </row>
    <row r="349" spans="1:4" ht="12.75" x14ac:dyDescent="0.2">
      <c r="A349" s="34" t="s">
        <v>422</v>
      </c>
      <c r="B349" s="124">
        <v>130</v>
      </c>
      <c r="C349" s="35">
        <v>735</v>
      </c>
      <c r="D349" s="36">
        <f t="shared" ref="D349:D351" si="11">B349*C349</f>
        <v>95550</v>
      </c>
    </row>
    <row r="350" spans="1:4" ht="12.75" x14ac:dyDescent="0.2">
      <c r="A350" s="34" t="s">
        <v>340</v>
      </c>
      <c r="B350" s="124">
        <v>323</v>
      </c>
      <c r="C350" s="35">
        <v>1050</v>
      </c>
      <c r="D350" s="36">
        <f t="shared" si="11"/>
        <v>339150</v>
      </c>
    </row>
    <row r="351" spans="1:4" ht="12.75" x14ac:dyDescent="0.2">
      <c r="A351" s="34" t="s">
        <v>164</v>
      </c>
      <c r="B351" s="124">
        <v>9</v>
      </c>
      <c r="C351" s="35">
        <v>2000</v>
      </c>
      <c r="D351" s="36">
        <f t="shared" si="11"/>
        <v>18000</v>
      </c>
    </row>
    <row r="352" spans="1:4" ht="12.75" x14ac:dyDescent="0.2">
      <c r="A352" s="31" t="s">
        <v>9</v>
      </c>
      <c r="B352" s="124">
        <f>SUM(B348:B351)</f>
        <v>1062</v>
      </c>
      <c r="C352" s="35">
        <f>SUM(C348:C351)</f>
        <v>4765</v>
      </c>
      <c r="D352" s="35">
        <f>SUM(D348:D351)</f>
        <v>1040700</v>
      </c>
    </row>
    <row r="353" spans="1:4" ht="12.75" x14ac:dyDescent="0.2">
      <c r="A353" s="31"/>
      <c r="B353" s="124"/>
      <c r="C353" s="35"/>
      <c r="D353" s="36"/>
    </row>
    <row r="354" spans="1:4" ht="12.75" x14ac:dyDescent="0.2">
      <c r="A354" s="31" t="s">
        <v>12</v>
      </c>
      <c r="B354" s="125">
        <f>C352/4</f>
        <v>1191.25</v>
      </c>
      <c r="C354" s="77">
        <f>D352/B352</f>
        <v>979.9435028248588</v>
      </c>
      <c r="D354" s="36"/>
    </row>
    <row r="355" spans="1:4" ht="13.5" thickBot="1" x14ac:dyDescent="0.25">
      <c r="A355" s="44"/>
      <c r="B355" s="126"/>
      <c r="C355" s="39"/>
      <c r="D355" s="40"/>
    </row>
    <row r="356" spans="1:4" ht="13.5" thickBot="1" x14ac:dyDescent="0.25">
      <c r="A356" s="18" t="s">
        <v>23</v>
      </c>
      <c r="B356" s="127"/>
      <c r="C356" s="41"/>
      <c r="D356" s="42"/>
    </row>
    <row r="357" spans="1:4" ht="12.75" x14ac:dyDescent="0.2">
      <c r="A357" s="34" t="s">
        <v>25</v>
      </c>
      <c r="B357" s="124">
        <v>150</v>
      </c>
      <c r="C357" s="35">
        <v>1300</v>
      </c>
      <c r="D357" s="36">
        <f>B357*C357</f>
        <v>195000</v>
      </c>
    </row>
    <row r="358" spans="1:4" ht="12.75" x14ac:dyDescent="0.2">
      <c r="A358" s="34" t="s">
        <v>342</v>
      </c>
      <c r="B358" s="124">
        <v>400</v>
      </c>
      <c r="C358" s="35">
        <v>780</v>
      </c>
      <c r="D358" s="36">
        <f t="shared" ref="D358:D363" si="12">B358*C358</f>
        <v>312000</v>
      </c>
    </row>
    <row r="359" spans="1:4" ht="12.75" x14ac:dyDescent="0.2">
      <c r="A359" s="34" t="s">
        <v>436</v>
      </c>
      <c r="B359" s="124">
        <v>50</v>
      </c>
      <c r="C359" s="35">
        <v>1750</v>
      </c>
      <c r="D359" s="36">
        <f t="shared" si="12"/>
        <v>87500</v>
      </c>
    </row>
    <row r="360" spans="1:4" ht="12.75" x14ac:dyDescent="0.2">
      <c r="A360" s="34" t="s">
        <v>437</v>
      </c>
      <c r="B360" s="124">
        <v>50</v>
      </c>
      <c r="C360" s="35">
        <v>1750</v>
      </c>
      <c r="D360" s="36">
        <f t="shared" si="12"/>
        <v>87500</v>
      </c>
    </row>
    <row r="361" spans="1:4" ht="12.75" x14ac:dyDescent="0.2">
      <c r="A361" s="34" t="s">
        <v>445</v>
      </c>
      <c r="B361" s="124">
        <v>2000</v>
      </c>
      <c r="C361" s="35">
        <v>1720</v>
      </c>
      <c r="D361" s="36">
        <f t="shared" si="12"/>
        <v>3440000</v>
      </c>
    </row>
    <row r="362" spans="1:4" ht="12.75" x14ac:dyDescent="0.2">
      <c r="A362" s="34" t="s">
        <v>429</v>
      </c>
      <c r="B362" s="124">
        <v>362</v>
      </c>
      <c r="C362" s="35">
        <v>1160</v>
      </c>
      <c r="D362" s="36">
        <f t="shared" si="12"/>
        <v>419920</v>
      </c>
    </row>
    <row r="363" spans="1:4" ht="12.75" x14ac:dyDescent="0.2">
      <c r="A363" s="34" t="s">
        <v>430</v>
      </c>
      <c r="B363" s="124">
        <v>550</v>
      </c>
      <c r="C363" s="35">
        <v>3650</v>
      </c>
      <c r="D363" s="36">
        <f t="shared" si="12"/>
        <v>2007500</v>
      </c>
    </row>
    <row r="364" spans="1:4" ht="12.75" x14ac:dyDescent="0.2">
      <c r="A364" s="31" t="s">
        <v>9</v>
      </c>
      <c r="B364" s="124">
        <f>SUM(B357:B363)</f>
        <v>3562</v>
      </c>
      <c r="C364" s="35">
        <f>SUM(C357:C363)</f>
        <v>12110</v>
      </c>
      <c r="D364" s="35">
        <f>SUM(D357:D363)</f>
        <v>6549420</v>
      </c>
    </row>
    <row r="365" spans="1:4" ht="12.75" x14ac:dyDescent="0.2">
      <c r="A365" s="31"/>
      <c r="B365" s="124"/>
      <c r="C365" s="35"/>
      <c r="D365" s="36"/>
    </row>
    <row r="366" spans="1:4" ht="12.75" x14ac:dyDescent="0.2">
      <c r="A366" s="31" t="s">
        <v>12</v>
      </c>
      <c r="B366" s="125">
        <f>C364/7</f>
        <v>1730</v>
      </c>
      <c r="C366" s="77">
        <f>D364/B364</f>
        <v>1838.6917462099943</v>
      </c>
      <c r="D366" s="36"/>
    </row>
    <row r="367" spans="1:4" ht="13.5" thickBot="1" x14ac:dyDescent="0.25">
      <c r="A367" s="38"/>
      <c r="B367" s="126"/>
      <c r="C367" s="39"/>
      <c r="D367" s="40"/>
    </row>
    <row r="368" spans="1:4" ht="12.75" x14ac:dyDescent="0.2">
      <c r="A368" s="23" t="s">
        <v>30</v>
      </c>
      <c r="B368" s="127"/>
      <c r="C368" s="41"/>
      <c r="D368" s="42"/>
    </row>
    <row r="369" spans="1:4" ht="12.75" x14ac:dyDescent="0.2">
      <c r="A369" s="34" t="s">
        <v>332</v>
      </c>
      <c r="B369" s="124">
        <v>3080</v>
      </c>
      <c r="C369" s="35">
        <v>190</v>
      </c>
      <c r="D369" s="36">
        <f>B369*C369</f>
        <v>585200</v>
      </c>
    </row>
    <row r="370" spans="1:4" ht="12.75" x14ac:dyDescent="0.2">
      <c r="A370" s="34" t="s">
        <v>334</v>
      </c>
      <c r="B370" s="124">
        <v>300</v>
      </c>
      <c r="C370" s="35">
        <v>460</v>
      </c>
      <c r="D370" s="36">
        <f t="shared" ref="D370:D389" si="13">B370*C370</f>
        <v>138000</v>
      </c>
    </row>
    <row r="371" spans="1:4" ht="12.75" x14ac:dyDescent="0.2">
      <c r="A371" s="34" t="s">
        <v>333</v>
      </c>
      <c r="B371" s="124">
        <v>2500</v>
      </c>
      <c r="C371" s="35">
        <v>460</v>
      </c>
      <c r="D371" s="36">
        <f t="shared" si="13"/>
        <v>1150000</v>
      </c>
    </row>
    <row r="372" spans="1:4" ht="12.75" x14ac:dyDescent="0.2">
      <c r="A372" s="34" t="s">
        <v>32</v>
      </c>
      <c r="B372" s="124">
        <v>480</v>
      </c>
      <c r="C372" s="35">
        <v>240</v>
      </c>
      <c r="D372" s="36">
        <f t="shared" si="13"/>
        <v>115200</v>
      </c>
    </row>
    <row r="373" spans="1:4" ht="12.75" x14ac:dyDescent="0.2">
      <c r="A373" s="34" t="s">
        <v>176</v>
      </c>
      <c r="B373" s="124">
        <v>33</v>
      </c>
      <c r="C373" s="35">
        <v>500</v>
      </c>
      <c r="D373" s="36">
        <f t="shared" si="13"/>
        <v>16500</v>
      </c>
    </row>
    <row r="374" spans="1:4" ht="12.75" x14ac:dyDescent="0.2">
      <c r="A374" s="34" t="s">
        <v>371</v>
      </c>
      <c r="B374" s="124">
        <v>460</v>
      </c>
      <c r="C374" s="35">
        <v>5600</v>
      </c>
      <c r="D374" s="36">
        <f t="shared" si="13"/>
        <v>2576000</v>
      </c>
    </row>
    <row r="375" spans="1:4" ht="12.75" x14ac:dyDescent="0.2">
      <c r="A375" s="34" t="s">
        <v>372</v>
      </c>
      <c r="B375" s="124">
        <v>460</v>
      </c>
      <c r="C375" s="35">
        <v>5600</v>
      </c>
      <c r="D375" s="36">
        <f t="shared" si="13"/>
        <v>2576000</v>
      </c>
    </row>
    <row r="376" spans="1:4" ht="12.75" x14ac:dyDescent="0.2">
      <c r="A376" s="34" t="s">
        <v>454</v>
      </c>
      <c r="B376" s="124">
        <v>3</v>
      </c>
      <c r="C376" s="35">
        <v>1820</v>
      </c>
      <c r="D376" s="36">
        <f t="shared" si="13"/>
        <v>5460</v>
      </c>
    </row>
    <row r="377" spans="1:4" ht="12.75" x14ac:dyDescent="0.2">
      <c r="A377" s="34" t="s">
        <v>339</v>
      </c>
      <c r="B377" s="124">
        <v>19.8</v>
      </c>
      <c r="C377" s="35">
        <v>4000</v>
      </c>
      <c r="D377" s="36">
        <f t="shared" si="13"/>
        <v>79200</v>
      </c>
    </row>
    <row r="378" spans="1:4" ht="12.75" x14ac:dyDescent="0.2">
      <c r="A378" s="97" t="s">
        <v>338</v>
      </c>
      <c r="B378" s="124">
        <v>28.4</v>
      </c>
      <c r="C378" s="35">
        <v>2300</v>
      </c>
      <c r="D378" s="36">
        <f t="shared" si="13"/>
        <v>65320</v>
      </c>
    </row>
    <row r="379" spans="1:4" ht="12.75" x14ac:dyDescent="0.2">
      <c r="A379" s="102" t="s">
        <v>348</v>
      </c>
      <c r="B379" s="124">
        <v>8.8000000000000007</v>
      </c>
      <c r="C379" s="35">
        <v>3500</v>
      </c>
      <c r="D379" s="36">
        <f t="shared" si="13"/>
        <v>30800.000000000004</v>
      </c>
    </row>
    <row r="380" spans="1:4" ht="12.75" x14ac:dyDescent="0.2">
      <c r="A380" s="102" t="s">
        <v>175</v>
      </c>
      <c r="B380" s="124">
        <v>20</v>
      </c>
      <c r="C380" s="35">
        <v>850</v>
      </c>
      <c r="D380" s="36">
        <f t="shared" si="13"/>
        <v>17000</v>
      </c>
    </row>
    <row r="381" spans="1:4" ht="12.75" x14ac:dyDescent="0.2">
      <c r="A381" s="34" t="s">
        <v>362</v>
      </c>
      <c r="B381" s="124">
        <v>4</v>
      </c>
      <c r="C381" s="35">
        <v>1200</v>
      </c>
      <c r="D381" s="36">
        <f t="shared" si="13"/>
        <v>4800</v>
      </c>
    </row>
    <row r="382" spans="1:4" ht="12.75" x14ac:dyDescent="0.2">
      <c r="A382" s="34" t="s">
        <v>145</v>
      </c>
      <c r="B382" s="124">
        <v>4</v>
      </c>
      <c r="C382" s="35">
        <v>700</v>
      </c>
      <c r="D382" s="36">
        <f t="shared" si="13"/>
        <v>2800</v>
      </c>
    </row>
    <row r="383" spans="1:4" ht="12.75" x14ac:dyDescent="0.2">
      <c r="A383" s="67" t="s">
        <v>179</v>
      </c>
      <c r="B383" s="124">
        <v>6.5</v>
      </c>
      <c r="C383" s="35">
        <v>1650</v>
      </c>
      <c r="D383" s="36">
        <f t="shared" si="13"/>
        <v>10725</v>
      </c>
    </row>
    <row r="384" spans="1:4" ht="12.75" x14ac:dyDescent="0.2">
      <c r="A384" s="67" t="s">
        <v>180</v>
      </c>
      <c r="B384" s="124">
        <v>5</v>
      </c>
      <c r="C384" s="35">
        <v>600</v>
      </c>
      <c r="D384" s="36">
        <f t="shared" si="13"/>
        <v>3000</v>
      </c>
    </row>
    <row r="385" spans="1:4" ht="12.75" x14ac:dyDescent="0.2">
      <c r="A385" s="67" t="s">
        <v>185</v>
      </c>
      <c r="B385" s="124">
        <v>32</v>
      </c>
      <c r="C385" s="35">
        <v>380</v>
      </c>
      <c r="D385" s="36">
        <f t="shared" si="13"/>
        <v>12160</v>
      </c>
    </row>
    <row r="386" spans="1:4" ht="12.75" x14ac:dyDescent="0.2">
      <c r="A386" s="67" t="s">
        <v>184</v>
      </c>
      <c r="B386" s="124">
        <v>20</v>
      </c>
      <c r="C386" s="35">
        <v>620</v>
      </c>
      <c r="D386" s="36">
        <f t="shared" si="13"/>
        <v>12400</v>
      </c>
    </row>
    <row r="387" spans="1:4" ht="12.75" x14ac:dyDescent="0.2">
      <c r="A387" s="67" t="s">
        <v>189</v>
      </c>
      <c r="B387" s="124">
        <v>40</v>
      </c>
      <c r="C387" s="35">
        <v>850</v>
      </c>
      <c r="D387" s="36">
        <f t="shared" si="13"/>
        <v>34000</v>
      </c>
    </row>
    <row r="388" spans="1:4" ht="12.75" x14ac:dyDescent="0.2">
      <c r="A388" s="67" t="s">
        <v>167</v>
      </c>
      <c r="B388" s="124">
        <v>595</v>
      </c>
      <c r="C388" s="35">
        <v>620</v>
      </c>
      <c r="D388" s="36">
        <f t="shared" si="13"/>
        <v>368900</v>
      </c>
    </row>
    <row r="389" spans="1:4" ht="12.75" x14ac:dyDescent="0.2">
      <c r="A389" s="54" t="s">
        <v>335</v>
      </c>
      <c r="B389" s="124">
        <v>10</v>
      </c>
      <c r="C389" s="35">
        <v>800</v>
      </c>
      <c r="D389" s="36">
        <f t="shared" si="13"/>
        <v>8000</v>
      </c>
    </row>
    <row r="390" spans="1:4" ht="12.75" x14ac:dyDescent="0.2">
      <c r="A390" s="54" t="s">
        <v>9</v>
      </c>
      <c r="B390" s="142">
        <f>SUM(B369:B389)</f>
        <v>8109.5</v>
      </c>
      <c r="C390" s="36">
        <f>SUM(C369:C389)</f>
        <v>32940</v>
      </c>
      <c r="D390" s="36">
        <f>SUM(D369:D389)</f>
        <v>7811465</v>
      </c>
    </row>
    <row r="391" spans="1:4" ht="12.75" x14ac:dyDescent="0.2">
      <c r="A391" s="54"/>
      <c r="B391" s="124"/>
      <c r="C391" s="35"/>
      <c r="D391" s="36"/>
    </row>
    <row r="392" spans="1:4" ht="12.75" x14ac:dyDescent="0.2">
      <c r="A392" s="54" t="s">
        <v>12</v>
      </c>
      <c r="B392" s="125">
        <f>C390/21</f>
        <v>1568.5714285714287</v>
      </c>
      <c r="C392" s="77">
        <f>D390/B390</f>
        <v>963.24865898020835</v>
      </c>
      <c r="D392" s="36"/>
    </row>
    <row r="393" spans="1:4" ht="13.5" thickBot="1" x14ac:dyDescent="0.25">
      <c r="A393" s="55"/>
      <c r="B393" s="143"/>
      <c r="C393" s="56"/>
      <c r="D393" s="57"/>
    </row>
    <row r="394" spans="1:4" ht="13.5" thickBot="1" x14ac:dyDescent="0.25">
      <c r="A394" s="22" t="s">
        <v>37</v>
      </c>
      <c r="B394" s="127"/>
      <c r="C394" s="41"/>
      <c r="D394" s="42"/>
    </row>
    <row r="395" spans="1:4" ht="12.75" x14ac:dyDescent="0.2">
      <c r="A395" s="34" t="s">
        <v>39</v>
      </c>
      <c r="B395" s="124">
        <v>180</v>
      </c>
      <c r="C395" s="35">
        <v>900</v>
      </c>
      <c r="D395" s="36">
        <f t="shared" ref="D395:D417" si="14">B395*C395</f>
        <v>162000</v>
      </c>
    </row>
    <row r="396" spans="1:4" ht="12.75" x14ac:dyDescent="0.2">
      <c r="A396" s="34" t="s">
        <v>41</v>
      </c>
      <c r="B396" s="124">
        <v>100</v>
      </c>
      <c r="C396" s="35">
        <v>700</v>
      </c>
      <c r="D396" s="36">
        <f t="shared" si="14"/>
        <v>70000</v>
      </c>
    </row>
    <row r="397" spans="1:4" ht="12.75" x14ac:dyDescent="0.2">
      <c r="A397" s="34" t="s">
        <v>43</v>
      </c>
      <c r="B397" s="124">
        <v>840</v>
      </c>
      <c r="C397" s="35">
        <v>700</v>
      </c>
      <c r="D397" s="36">
        <f t="shared" si="14"/>
        <v>588000</v>
      </c>
    </row>
    <row r="398" spans="1:4" ht="12.75" x14ac:dyDescent="0.2">
      <c r="A398" s="34" t="s">
        <v>45</v>
      </c>
      <c r="B398" s="124">
        <v>172</v>
      </c>
      <c r="C398" s="35">
        <v>1500</v>
      </c>
      <c r="D398" s="36">
        <f t="shared" si="14"/>
        <v>258000</v>
      </c>
    </row>
    <row r="399" spans="1:4" ht="12.75" x14ac:dyDescent="0.2">
      <c r="A399" s="34" t="s">
        <v>161</v>
      </c>
      <c r="B399" s="124">
        <v>240</v>
      </c>
      <c r="C399" s="35">
        <v>900</v>
      </c>
      <c r="D399" s="36">
        <f t="shared" si="14"/>
        <v>216000</v>
      </c>
    </row>
    <row r="400" spans="1:4" ht="12.75" x14ac:dyDescent="0.2">
      <c r="A400" s="34" t="s">
        <v>47</v>
      </c>
      <c r="B400" s="124">
        <v>130</v>
      </c>
      <c r="C400" s="35">
        <v>900</v>
      </c>
      <c r="D400" s="36">
        <f t="shared" si="14"/>
        <v>117000</v>
      </c>
    </row>
    <row r="401" spans="1:4" ht="12.75" x14ac:dyDescent="0.2">
      <c r="A401" s="34" t="s">
        <v>49</v>
      </c>
      <c r="B401" s="124">
        <v>90</v>
      </c>
      <c r="C401" s="35">
        <v>700</v>
      </c>
      <c r="D401" s="36">
        <f t="shared" si="14"/>
        <v>63000</v>
      </c>
    </row>
    <row r="402" spans="1:4" ht="12.75" x14ac:dyDescent="0.2">
      <c r="A402" s="34" t="s">
        <v>158</v>
      </c>
      <c r="B402" s="124">
        <v>345</v>
      </c>
      <c r="C402" s="35">
        <v>900</v>
      </c>
      <c r="D402" s="36">
        <f t="shared" si="14"/>
        <v>310500</v>
      </c>
    </row>
    <row r="403" spans="1:4" ht="12.75" x14ac:dyDescent="0.2">
      <c r="A403" s="34" t="s">
        <v>50</v>
      </c>
      <c r="B403" s="124">
        <v>60</v>
      </c>
      <c r="C403" s="35">
        <v>700</v>
      </c>
      <c r="D403" s="36">
        <f t="shared" si="14"/>
        <v>42000</v>
      </c>
    </row>
    <row r="404" spans="1:4" ht="12.75" x14ac:dyDescent="0.2">
      <c r="A404" s="34" t="s">
        <v>51</v>
      </c>
      <c r="B404" s="124">
        <v>175</v>
      </c>
      <c r="C404" s="35">
        <v>900</v>
      </c>
      <c r="D404" s="36">
        <f t="shared" si="14"/>
        <v>157500</v>
      </c>
    </row>
    <row r="405" spans="1:4" ht="12.75" x14ac:dyDescent="0.2">
      <c r="A405" s="34" t="s">
        <v>52</v>
      </c>
      <c r="B405" s="124">
        <v>855</v>
      </c>
      <c r="C405" s="35">
        <v>700</v>
      </c>
      <c r="D405" s="36">
        <f t="shared" si="14"/>
        <v>598500</v>
      </c>
    </row>
    <row r="406" spans="1:4" ht="12.75" x14ac:dyDescent="0.2">
      <c r="A406" s="34" t="s">
        <v>53</v>
      </c>
      <c r="B406" s="124">
        <v>460</v>
      </c>
      <c r="C406" s="35">
        <v>700</v>
      </c>
      <c r="D406" s="36">
        <f t="shared" si="14"/>
        <v>322000</v>
      </c>
    </row>
    <row r="407" spans="1:4" ht="12.75" x14ac:dyDescent="0.2">
      <c r="A407" s="34" t="s">
        <v>55</v>
      </c>
      <c r="B407" s="124">
        <v>290</v>
      </c>
      <c r="C407" s="35">
        <v>700</v>
      </c>
      <c r="D407" s="36">
        <f t="shared" si="14"/>
        <v>203000</v>
      </c>
    </row>
    <row r="408" spans="1:4" ht="12.75" x14ac:dyDescent="0.2">
      <c r="A408" s="34" t="s">
        <v>162</v>
      </c>
      <c r="B408" s="124">
        <v>90</v>
      </c>
      <c r="C408" s="35">
        <v>700</v>
      </c>
      <c r="D408" s="36">
        <f t="shared" si="14"/>
        <v>63000</v>
      </c>
    </row>
    <row r="409" spans="1:4" ht="12.75" x14ac:dyDescent="0.2">
      <c r="A409" s="34" t="s">
        <v>159</v>
      </c>
      <c r="B409" s="124">
        <v>80</v>
      </c>
      <c r="C409" s="35">
        <v>700</v>
      </c>
      <c r="D409" s="36">
        <f t="shared" si="14"/>
        <v>56000</v>
      </c>
    </row>
    <row r="410" spans="1:4" ht="12.75" x14ac:dyDescent="0.2">
      <c r="A410" s="34" t="s">
        <v>160</v>
      </c>
      <c r="B410" s="124">
        <v>80</v>
      </c>
      <c r="C410" s="35">
        <v>700</v>
      </c>
      <c r="D410" s="36">
        <f t="shared" si="14"/>
        <v>56000</v>
      </c>
    </row>
    <row r="411" spans="1:4" ht="12.75" x14ac:dyDescent="0.2">
      <c r="A411" s="34" t="s">
        <v>163</v>
      </c>
      <c r="B411" s="124">
        <v>140</v>
      </c>
      <c r="C411" s="35">
        <v>650</v>
      </c>
      <c r="D411" s="36">
        <f t="shared" si="14"/>
        <v>91000</v>
      </c>
    </row>
    <row r="412" spans="1:4" ht="12.75" x14ac:dyDescent="0.2">
      <c r="A412" s="34" t="s">
        <v>56</v>
      </c>
      <c r="B412" s="124">
        <v>420</v>
      </c>
      <c r="C412" s="35">
        <v>700</v>
      </c>
      <c r="D412" s="36">
        <f t="shared" si="14"/>
        <v>294000</v>
      </c>
    </row>
    <row r="413" spans="1:4" ht="12.75" x14ac:dyDescent="0.2">
      <c r="A413" s="34" t="s">
        <v>57</v>
      </c>
      <c r="B413" s="124">
        <v>680</v>
      </c>
      <c r="C413" s="35">
        <v>700</v>
      </c>
      <c r="D413" s="36">
        <f t="shared" si="14"/>
        <v>476000</v>
      </c>
    </row>
    <row r="414" spans="1:4" ht="12.75" x14ac:dyDescent="0.2">
      <c r="A414" s="34" t="s">
        <v>58</v>
      </c>
      <c r="B414" s="124">
        <v>400</v>
      </c>
      <c r="C414" s="35">
        <v>700</v>
      </c>
      <c r="D414" s="36">
        <f t="shared" si="14"/>
        <v>280000</v>
      </c>
    </row>
    <row r="415" spans="1:4" ht="12.75" x14ac:dyDescent="0.2">
      <c r="A415" s="34" t="s">
        <v>165</v>
      </c>
      <c r="B415" s="124">
        <v>230</v>
      </c>
      <c r="C415" s="35">
        <v>1450</v>
      </c>
      <c r="D415" s="36">
        <f t="shared" si="14"/>
        <v>333500</v>
      </c>
    </row>
    <row r="416" spans="1:4" ht="12.75" x14ac:dyDescent="0.2">
      <c r="A416" s="34" t="s">
        <v>186</v>
      </c>
      <c r="B416" s="124">
        <v>40</v>
      </c>
      <c r="C416" s="35">
        <v>4600</v>
      </c>
      <c r="D416" s="36">
        <f t="shared" si="14"/>
        <v>184000</v>
      </c>
    </row>
    <row r="417" spans="1:4" ht="12.75" x14ac:dyDescent="0.2">
      <c r="A417" s="34" t="s">
        <v>166</v>
      </c>
      <c r="B417" s="124">
        <v>24</v>
      </c>
      <c r="C417" s="35">
        <v>1650</v>
      </c>
      <c r="D417" s="36">
        <f t="shared" si="14"/>
        <v>39600</v>
      </c>
    </row>
    <row r="418" spans="1:4" ht="12.75" x14ac:dyDescent="0.2">
      <c r="A418" s="31" t="s">
        <v>9</v>
      </c>
      <c r="B418" s="142">
        <f>SUM(B395:B417)</f>
        <v>6121</v>
      </c>
      <c r="C418" s="36">
        <f>SUM(C395:C417)</f>
        <v>23450</v>
      </c>
      <c r="D418" s="36">
        <f>SUM(D395:D417)</f>
        <v>4980600</v>
      </c>
    </row>
    <row r="419" spans="1:4" ht="13.5" thickBot="1" x14ac:dyDescent="0.25">
      <c r="A419" s="52" t="s">
        <v>12</v>
      </c>
      <c r="B419" s="144">
        <f>C418/23</f>
        <v>1019.5652173913044</v>
      </c>
      <c r="C419" s="78">
        <f>D418/B418</f>
        <v>813.69057343571308</v>
      </c>
      <c r="D419" s="57"/>
    </row>
    <row r="420" spans="1:4" ht="12.75" x14ac:dyDescent="0.2">
      <c r="A420" s="98"/>
      <c r="B420" s="145"/>
      <c r="C420" s="107"/>
      <c r="D420" s="108"/>
    </row>
    <row r="421" spans="1:4" ht="13.5" thickBot="1" x14ac:dyDescent="0.25">
      <c r="A421" s="26" t="s">
        <v>146</v>
      </c>
      <c r="B421" s="124"/>
      <c r="C421" s="35"/>
      <c r="D421" s="36"/>
    </row>
    <row r="422" spans="1:4" ht="12.75" x14ac:dyDescent="0.2">
      <c r="A422" s="34" t="s">
        <v>147</v>
      </c>
      <c r="B422" s="124">
        <v>210</v>
      </c>
      <c r="C422" s="35">
        <v>669</v>
      </c>
      <c r="D422" s="36">
        <f t="shared" ref="D422:D433" si="15">B422*C422</f>
        <v>140490</v>
      </c>
    </row>
    <row r="423" spans="1:4" ht="12.75" x14ac:dyDescent="0.2">
      <c r="A423" s="34" t="s">
        <v>148</v>
      </c>
      <c r="B423" s="124">
        <v>140</v>
      </c>
      <c r="C423" s="35">
        <v>1149</v>
      </c>
      <c r="D423" s="36">
        <f t="shared" si="15"/>
        <v>160860</v>
      </c>
    </row>
    <row r="424" spans="1:4" ht="12.75" x14ac:dyDescent="0.2">
      <c r="A424" s="34" t="s">
        <v>366</v>
      </c>
      <c r="B424" s="124">
        <v>50</v>
      </c>
      <c r="C424" s="35">
        <v>1500</v>
      </c>
      <c r="D424" s="36">
        <f t="shared" si="15"/>
        <v>75000</v>
      </c>
    </row>
    <row r="425" spans="1:4" ht="12.75" x14ac:dyDescent="0.2">
      <c r="A425" s="34" t="s">
        <v>317</v>
      </c>
      <c r="B425" s="124">
        <v>180</v>
      </c>
      <c r="C425" s="35">
        <v>629</v>
      </c>
      <c r="D425" s="36">
        <f t="shared" si="15"/>
        <v>113220</v>
      </c>
    </row>
    <row r="426" spans="1:4" ht="12.75" x14ac:dyDescent="0.2">
      <c r="A426" s="34" t="s">
        <v>149</v>
      </c>
      <c r="B426" s="124">
        <v>210</v>
      </c>
      <c r="C426" s="35">
        <v>609</v>
      </c>
      <c r="D426" s="36">
        <f t="shared" si="15"/>
        <v>127890</v>
      </c>
    </row>
    <row r="427" spans="1:4" ht="12.75" x14ac:dyDescent="0.2">
      <c r="A427" s="34" t="s">
        <v>150</v>
      </c>
      <c r="B427" s="146">
        <v>150</v>
      </c>
      <c r="C427" s="100">
        <v>859</v>
      </c>
      <c r="D427" s="36">
        <f t="shared" si="15"/>
        <v>128850</v>
      </c>
    </row>
    <row r="428" spans="1:4" ht="12.75" x14ac:dyDescent="0.2">
      <c r="A428" s="34" t="s">
        <v>320</v>
      </c>
      <c r="B428" s="146">
        <v>50</v>
      </c>
      <c r="C428" s="100">
        <v>1029</v>
      </c>
      <c r="D428" s="36">
        <f t="shared" si="15"/>
        <v>51450</v>
      </c>
    </row>
    <row r="429" spans="1:4" ht="12.75" x14ac:dyDescent="0.2">
      <c r="A429" s="34" t="s">
        <v>321</v>
      </c>
      <c r="B429" s="146">
        <v>300</v>
      </c>
      <c r="C429" s="100">
        <v>969</v>
      </c>
      <c r="D429" s="36">
        <f t="shared" si="15"/>
        <v>290700</v>
      </c>
    </row>
    <row r="430" spans="1:4" ht="12.75" x14ac:dyDescent="0.2">
      <c r="A430" s="34" t="s">
        <v>322</v>
      </c>
      <c r="B430" s="146">
        <v>170</v>
      </c>
      <c r="C430" s="100">
        <v>879</v>
      </c>
      <c r="D430" s="36">
        <f t="shared" si="15"/>
        <v>149430</v>
      </c>
    </row>
    <row r="431" spans="1:4" ht="12.75" x14ac:dyDescent="0.2">
      <c r="A431" s="34" t="s">
        <v>151</v>
      </c>
      <c r="B431" s="146">
        <v>200</v>
      </c>
      <c r="C431" s="100">
        <v>1055</v>
      </c>
      <c r="D431" s="36">
        <f t="shared" si="15"/>
        <v>211000</v>
      </c>
    </row>
    <row r="432" spans="1:4" ht="12.75" x14ac:dyDescent="0.2">
      <c r="A432" s="34" t="s">
        <v>318</v>
      </c>
      <c r="B432" s="146">
        <v>20</v>
      </c>
      <c r="C432" s="100">
        <v>1029</v>
      </c>
      <c r="D432" s="36">
        <f t="shared" si="15"/>
        <v>20580</v>
      </c>
    </row>
    <row r="433" spans="1:4" ht="12.75" x14ac:dyDescent="0.2">
      <c r="A433" s="34" t="s">
        <v>319</v>
      </c>
      <c r="B433" s="146">
        <v>300</v>
      </c>
      <c r="C433" s="100">
        <v>979</v>
      </c>
      <c r="D433" s="36">
        <f t="shared" si="15"/>
        <v>293700</v>
      </c>
    </row>
    <row r="434" spans="1:4" ht="12.75" x14ac:dyDescent="0.2">
      <c r="A434" s="31" t="s">
        <v>9</v>
      </c>
      <c r="B434" s="142">
        <f>SUM(B422:B433)</f>
        <v>1980</v>
      </c>
      <c r="C434" s="36">
        <f>SUM(C422:C433)</f>
        <v>11355</v>
      </c>
      <c r="D434" s="36">
        <f>SUM(D422:D433)</f>
        <v>1763170</v>
      </c>
    </row>
    <row r="435" spans="1:4" ht="12.75" x14ac:dyDescent="0.2">
      <c r="A435" s="31"/>
      <c r="B435" s="124"/>
      <c r="C435" s="35"/>
      <c r="D435" s="36"/>
    </row>
    <row r="436" spans="1:4" ht="12.75" x14ac:dyDescent="0.2">
      <c r="A436" s="54" t="s">
        <v>12</v>
      </c>
      <c r="B436" s="125">
        <f>C434/12</f>
        <v>946.25</v>
      </c>
      <c r="C436" s="77">
        <f>D434/B434</f>
        <v>890.48989898989896</v>
      </c>
      <c r="D436" s="36"/>
    </row>
    <row r="437" spans="1:4" ht="13.5" thickBot="1" x14ac:dyDescent="0.25">
      <c r="A437" s="99"/>
      <c r="B437" s="147"/>
      <c r="C437" s="109"/>
      <c r="D437" s="110"/>
    </row>
    <row r="438" spans="1:4" ht="12.75" x14ac:dyDescent="0.2">
      <c r="A438" s="24" t="s">
        <v>61</v>
      </c>
      <c r="B438" s="148"/>
      <c r="C438" s="58"/>
      <c r="D438" s="59"/>
    </row>
    <row r="439" spans="1:4" ht="12.75" x14ac:dyDescent="0.2">
      <c r="A439" s="25" t="s">
        <v>62</v>
      </c>
      <c r="B439" s="129">
        <v>199</v>
      </c>
      <c r="C439" s="60">
        <v>1400</v>
      </c>
      <c r="D439" s="36">
        <f t="shared" ref="D439:D467" si="16">B439*C439</f>
        <v>278600</v>
      </c>
    </row>
    <row r="440" spans="1:4" ht="12.75" x14ac:dyDescent="0.2">
      <c r="A440" s="25" t="s">
        <v>64</v>
      </c>
      <c r="B440" s="129">
        <v>284</v>
      </c>
      <c r="C440" s="60">
        <v>1359</v>
      </c>
      <c r="D440" s="36">
        <f t="shared" si="16"/>
        <v>385956</v>
      </c>
    </row>
    <row r="441" spans="1:4" ht="12.75" x14ac:dyDescent="0.2">
      <c r="A441" s="25" t="s">
        <v>181</v>
      </c>
      <c r="B441" s="129">
        <v>6</v>
      </c>
      <c r="C441" s="60">
        <v>2800</v>
      </c>
      <c r="D441" s="36">
        <f t="shared" si="16"/>
        <v>16800</v>
      </c>
    </row>
    <row r="442" spans="1:4" ht="12.75" x14ac:dyDescent="0.2">
      <c r="A442" s="25" t="s">
        <v>182</v>
      </c>
      <c r="B442" s="129">
        <v>2</v>
      </c>
      <c r="C442" s="60">
        <v>3100</v>
      </c>
      <c r="D442" s="36">
        <f t="shared" si="16"/>
        <v>6200</v>
      </c>
    </row>
    <row r="443" spans="1:4" ht="12.75" x14ac:dyDescent="0.2">
      <c r="A443" s="34" t="s">
        <v>65</v>
      </c>
      <c r="B443" s="124">
        <v>50</v>
      </c>
      <c r="C443" s="35">
        <v>800</v>
      </c>
      <c r="D443" s="36">
        <f t="shared" si="16"/>
        <v>40000</v>
      </c>
    </row>
    <row r="444" spans="1:4" ht="12.75" x14ac:dyDescent="0.2">
      <c r="A444" s="34" t="s">
        <v>282</v>
      </c>
      <c r="B444" s="124">
        <v>1100</v>
      </c>
      <c r="C444" s="35">
        <v>270</v>
      </c>
      <c r="D444" s="36">
        <f t="shared" si="16"/>
        <v>297000</v>
      </c>
    </row>
    <row r="445" spans="1:4" ht="12.75" x14ac:dyDescent="0.2">
      <c r="A445" s="31" t="s">
        <v>272</v>
      </c>
      <c r="B445" s="124">
        <v>1132</v>
      </c>
      <c r="C445" s="35">
        <v>330</v>
      </c>
      <c r="D445" s="36">
        <f t="shared" si="16"/>
        <v>373560</v>
      </c>
    </row>
    <row r="446" spans="1:4" ht="12.75" x14ac:dyDescent="0.2">
      <c r="A446" s="31" t="s">
        <v>66</v>
      </c>
      <c r="B446" s="124">
        <v>2620</v>
      </c>
      <c r="C446" s="35">
        <v>595</v>
      </c>
      <c r="D446" s="36">
        <f t="shared" si="16"/>
        <v>1558900</v>
      </c>
    </row>
    <row r="447" spans="1:4" ht="12.75" x14ac:dyDescent="0.2">
      <c r="A447" s="31" t="s">
        <v>273</v>
      </c>
      <c r="B447" s="124">
        <v>120</v>
      </c>
      <c r="C447" s="35">
        <v>590</v>
      </c>
      <c r="D447" s="36">
        <f t="shared" si="16"/>
        <v>70800</v>
      </c>
    </row>
    <row r="448" spans="1:4" ht="12.75" x14ac:dyDescent="0.2">
      <c r="A448" s="31" t="s">
        <v>274</v>
      </c>
      <c r="B448" s="124">
        <v>120</v>
      </c>
      <c r="C448" s="35">
        <v>650</v>
      </c>
      <c r="D448" s="36">
        <f t="shared" si="16"/>
        <v>78000</v>
      </c>
    </row>
    <row r="449" spans="1:4" ht="12.75" x14ac:dyDescent="0.2">
      <c r="A449" s="31" t="s">
        <v>275</v>
      </c>
      <c r="B449" s="124">
        <v>515</v>
      </c>
      <c r="C449" s="35">
        <v>450</v>
      </c>
      <c r="D449" s="36">
        <f t="shared" si="16"/>
        <v>231750</v>
      </c>
    </row>
    <row r="450" spans="1:4" ht="12.75" x14ac:dyDescent="0.2">
      <c r="A450" s="31" t="s">
        <v>276</v>
      </c>
      <c r="B450" s="124">
        <v>515</v>
      </c>
      <c r="C450" s="35">
        <v>550</v>
      </c>
      <c r="D450" s="36">
        <f t="shared" si="16"/>
        <v>283250</v>
      </c>
    </row>
    <row r="451" spans="1:4" ht="12.75" x14ac:dyDescent="0.2">
      <c r="A451" s="31" t="s">
        <v>279</v>
      </c>
      <c r="B451" s="124">
        <v>51</v>
      </c>
      <c r="C451" s="35">
        <v>550</v>
      </c>
      <c r="D451" s="36">
        <f t="shared" si="16"/>
        <v>28050</v>
      </c>
    </row>
    <row r="452" spans="1:4" ht="12.75" x14ac:dyDescent="0.2">
      <c r="A452" s="31" t="s">
        <v>278</v>
      </c>
      <c r="B452" s="124">
        <v>20</v>
      </c>
      <c r="C452" s="35">
        <v>950</v>
      </c>
      <c r="D452" s="36">
        <f t="shared" si="16"/>
        <v>19000</v>
      </c>
    </row>
    <row r="453" spans="1:4" ht="12.75" x14ac:dyDescent="0.2">
      <c r="A453" s="31" t="s">
        <v>67</v>
      </c>
      <c r="B453" s="124">
        <v>100</v>
      </c>
      <c r="C453" s="35">
        <v>300</v>
      </c>
      <c r="D453" s="36">
        <f t="shared" si="16"/>
        <v>30000</v>
      </c>
    </row>
    <row r="454" spans="1:4" ht="12.75" x14ac:dyDescent="0.2">
      <c r="A454" s="31" t="s">
        <v>277</v>
      </c>
      <c r="B454" s="124">
        <v>5</v>
      </c>
      <c r="C454" s="35">
        <v>2300</v>
      </c>
      <c r="D454" s="36">
        <f t="shared" si="16"/>
        <v>11500</v>
      </c>
    </row>
    <row r="455" spans="1:4" ht="12.75" x14ac:dyDescent="0.2">
      <c r="A455" s="31" t="s">
        <v>283</v>
      </c>
      <c r="B455" s="124">
        <v>500</v>
      </c>
      <c r="C455" s="35">
        <v>850</v>
      </c>
      <c r="D455" s="36">
        <f t="shared" si="16"/>
        <v>425000</v>
      </c>
    </row>
    <row r="456" spans="1:4" ht="12.75" x14ac:dyDescent="0.2">
      <c r="A456" s="31" t="s">
        <v>280</v>
      </c>
      <c r="B456" s="124">
        <v>220</v>
      </c>
      <c r="C456" s="35">
        <v>450</v>
      </c>
      <c r="D456" s="36">
        <f t="shared" si="16"/>
        <v>99000</v>
      </c>
    </row>
    <row r="457" spans="1:4" ht="12.75" x14ac:dyDescent="0.2">
      <c r="A457" s="31" t="s">
        <v>281</v>
      </c>
      <c r="B457" s="124">
        <v>400</v>
      </c>
      <c r="C457" s="35">
        <v>590</v>
      </c>
      <c r="D457" s="36">
        <f t="shared" si="16"/>
        <v>236000</v>
      </c>
    </row>
    <row r="458" spans="1:4" ht="12.75" x14ac:dyDescent="0.2">
      <c r="A458" s="31" t="s">
        <v>70</v>
      </c>
      <c r="B458" s="124">
        <v>168</v>
      </c>
      <c r="C458" s="35">
        <v>450</v>
      </c>
      <c r="D458" s="36">
        <f t="shared" si="16"/>
        <v>75600</v>
      </c>
    </row>
    <row r="459" spans="1:4" ht="12.75" x14ac:dyDescent="0.2">
      <c r="A459" s="31" t="s">
        <v>213</v>
      </c>
      <c r="B459" s="124">
        <v>47</v>
      </c>
      <c r="C459" s="35">
        <v>650</v>
      </c>
      <c r="D459" s="36">
        <f t="shared" si="16"/>
        <v>30550</v>
      </c>
    </row>
    <row r="460" spans="1:4" ht="12.75" x14ac:dyDescent="0.2">
      <c r="A460" s="31" t="s">
        <v>214</v>
      </c>
      <c r="B460" s="124">
        <v>11</v>
      </c>
      <c r="C460" s="35">
        <v>850</v>
      </c>
      <c r="D460" s="36">
        <f t="shared" si="16"/>
        <v>9350</v>
      </c>
    </row>
    <row r="461" spans="1:4" ht="12.75" x14ac:dyDescent="0.2">
      <c r="A461" s="31" t="s">
        <v>271</v>
      </c>
      <c r="B461" s="124">
        <v>5</v>
      </c>
      <c r="C461" s="35">
        <v>950</v>
      </c>
      <c r="D461" s="36">
        <f t="shared" si="16"/>
        <v>4750</v>
      </c>
    </row>
    <row r="462" spans="1:4" ht="12.75" x14ac:dyDescent="0.2">
      <c r="A462" s="31" t="s">
        <v>285</v>
      </c>
      <c r="B462" s="124">
        <v>240</v>
      </c>
      <c r="C462" s="35">
        <v>469</v>
      </c>
      <c r="D462" s="36">
        <f t="shared" si="16"/>
        <v>112560</v>
      </c>
    </row>
    <row r="463" spans="1:4" ht="12.75" x14ac:dyDescent="0.2">
      <c r="A463" s="34" t="s">
        <v>284</v>
      </c>
      <c r="B463" s="124">
        <v>350</v>
      </c>
      <c r="C463" s="35">
        <v>599</v>
      </c>
      <c r="D463" s="36">
        <f t="shared" si="16"/>
        <v>209650</v>
      </c>
    </row>
    <row r="464" spans="1:4" ht="12.75" x14ac:dyDescent="0.2">
      <c r="A464" s="34" t="s">
        <v>286</v>
      </c>
      <c r="B464" s="124">
        <v>250</v>
      </c>
      <c r="C464" s="35">
        <v>1099</v>
      </c>
      <c r="D464" s="36">
        <f t="shared" si="16"/>
        <v>274750</v>
      </c>
    </row>
    <row r="465" spans="1:4" ht="12.75" x14ac:dyDescent="0.2">
      <c r="A465" s="34" t="s">
        <v>289</v>
      </c>
      <c r="B465" s="124">
        <v>360</v>
      </c>
      <c r="C465" s="35">
        <v>989</v>
      </c>
      <c r="D465" s="36">
        <f t="shared" si="16"/>
        <v>356040</v>
      </c>
    </row>
    <row r="466" spans="1:4" ht="12.75" x14ac:dyDescent="0.2">
      <c r="A466" s="34" t="s">
        <v>288</v>
      </c>
      <c r="B466" s="124">
        <v>36</v>
      </c>
      <c r="C466" s="35">
        <v>644</v>
      </c>
      <c r="D466" s="36">
        <f t="shared" si="16"/>
        <v>23184</v>
      </c>
    </row>
    <row r="467" spans="1:4" ht="12.75" x14ac:dyDescent="0.2">
      <c r="A467" s="34" t="s">
        <v>287</v>
      </c>
      <c r="B467" s="124">
        <v>850</v>
      </c>
      <c r="C467" s="35">
        <v>1449</v>
      </c>
      <c r="D467" s="36">
        <f t="shared" si="16"/>
        <v>1231650</v>
      </c>
    </row>
    <row r="468" spans="1:4" ht="12.75" x14ac:dyDescent="0.2">
      <c r="A468" s="31" t="s">
        <v>9</v>
      </c>
      <c r="B468" s="142">
        <f>SUM(B439:B467)</f>
        <v>10276</v>
      </c>
      <c r="C468" s="36">
        <f>SUM(C439:C467)</f>
        <v>27033</v>
      </c>
      <c r="D468" s="36">
        <f>SUM(D439:D467)</f>
        <v>6797450</v>
      </c>
    </row>
    <row r="469" spans="1:4" ht="12.75" x14ac:dyDescent="0.2">
      <c r="A469" s="31"/>
      <c r="B469" s="124"/>
      <c r="C469" s="35"/>
      <c r="D469" s="36"/>
    </row>
    <row r="470" spans="1:4" ht="13.5" thickBot="1" x14ac:dyDescent="0.25">
      <c r="A470" s="52" t="s">
        <v>12</v>
      </c>
      <c r="B470" s="149">
        <f>C468/29</f>
        <v>932.17241379310349</v>
      </c>
      <c r="C470" s="78">
        <f>D468/B468</f>
        <v>661.48793304787853</v>
      </c>
      <c r="D470" s="57"/>
    </row>
    <row r="471" spans="1:4" ht="12.75" x14ac:dyDescent="0.2">
      <c r="A471" s="64"/>
      <c r="B471" s="127"/>
      <c r="C471" s="41"/>
      <c r="D471" s="42"/>
    </row>
    <row r="472" spans="1:4" ht="13.5" thickBot="1" x14ac:dyDescent="0.25">
      <c r="A472" s="26" t="s">
        <v>73</v>
      </c>
      <c r="B472" s="124"/>
      <c r="C472" s="35"/>
      <c r="D472" s="36"/>
    </row>
    <row r="473" spans="1:4" ht="12.75" x14ac:dyDescent="0.2">
      <c r="A473" s="34" t="s">
        <v>74</v>
      </c>
      <c r="B473" s="124">
        <v>340</v>
      </c>
      <c r="C473" s="35">
        <v>690</v>
      </c>
      <c r="D473" s="36">
        <f t="shared" ref="D473:D475" si="17">B473*C473</f>
        <v>234600</v>
      </c>
    </row>
    <row r="474" spans="1:4" ht="12.75" x14ac:dyDescent="0.2">
      <c r="A474" s="34" t="s">
        <v>75</v>
      </c>
      <c r="B474" s="124">
        <v>360</v>
      </c>
      <c r="C474" s="35">
        <v>670</v>
      </c>
      <c r="D474" s="36">
        <f t="shared" si="17"/>
        <v>241200</v>
      </c>
    </row>
    <row r="475" spans="1:4" ht="12.75" x14ac:dyDescent="0.2">
      <c r="A475" s="34" t="s">
        <v>76</v>
      </c>
      <c r="B475" s="124">
        <v>340</v>
      </c>
      <c r="C475" s="35">
        <v>270</v>
      </c>
      <c r="D475" s="36">
        <f t="shared" si="17"/>
        <v>91800</v>
      </c>
    </row>
    <row r="476" spans="1:4" ht="12.75" x14ac:dyDescent="0.2">
      <c r="A476" s="31" t="s">
        <v>9</v>
      </c>
      <c r="B476" s="142">
        <f>SUM(B473:B475)</f>
        <v>1040</v>
      </c>
      <c r="C476" s="36">
        <f>SUM(C473:C475)</f>
        <v>1630</v>
      </c>
      <c r="D476" s="36">
        <f>SUM(D473:D475)</f>
        <v>567600</v>
      </c>
    </row>
    <row r="477" spans="1:4" ht="12.75" x14ac:dyDescent="0.2">
      <c r="A477" s="31"/>
      <c r="B477" s="124"/>
      <c r="C477" s="35"/>
      <c r="D477" s="36"/>
    </row>
    <row r="478" spans="1:4" ht="12.75" x14ac:dyDescent="0.2">
      <c r="A478" s="54" t="s">
        <v>12</v>
      </c>
      <c r="B478" s="125">
        <f>C476/3</f>
        <v>543.33333333333337</v>
      </c>
      <c r="C478" s="77">
        <f>D476/B476</f>
        <v>545.76923076923072</v>
      </c>
      <c r="D478" s="36"/>
    </row>
    <row r="479" spans="1:4" ht="13.5" thickBot="1" x14ac:dyDescent="0.25">
      <c r="A479" s="66"/>
      <c r="B479" s="126"/>
      <c r="C479" s="39"/>
      <c r="D479" s="40"/>
    </row>
    <row r="480" spans="1:4" ht="13.5" thickBot="1" x14ac:dyDescent="0.25">
      <c r="A480" s="27" t="s">
        <v>78</v>
      </c>
      <c r="B480" s="127"/>
      <c r="C480" s="41"/>
      <c r="D480" s="42"/>
    </row>
    <row r="481" spans="1:4" ht="12.75" x14ac:dyDescent="0.2">
      <c r="A481" s="67" t="s">
        <v>336</v>
      </c>
      <c r="B481" s="124">
        <v>130</v>
      </c>
      <c r="C481" s="35">
        <v>1750</v>
      </c>
      <c r="D481" s="36">
        <f t="shared" ref="D481:D482" si="18">B481*C481</f>
        <v>227500</v>
      </c>
    </row>
    <row r="482" spans="1:4" ht="12.75" x14ac:dyDescent="0.2">
      <c r="A482" s="67" t="s">
        <v>337</v>
      </c>
      <c r="B482" s="124">
        <v>50</v>
      </c>
      <c r="C482" s="35">
        <v>2800</v>
      </c>
      <c r="D482" s="36">
        <f t="shared" si="18"/>
        <v>140000</v>
      </c>
    </row>
    <row r="483" spans="1:4" ht="12.75" x14ac:dyDescent="0.2">
      <c r="A483" s="54" t="s">
        <v>9</v>
      </c>
      <c r="B483" s="142">
        <f>SUM(B481:B482)</f>
        <v>180</v>
      </c>
      <c r="C483" s="36">
        <f>SUM(C481:C482)</f>
        <v>4550</v>
      </c>
      <c r="D483" s="36">
        <f>SUM(D481:D482)</f>
        <v>367500</v>
      </c>
    </row>
    <row r="484" spans="1:4" ht="12.75" x14ac:dyDescent="0.2">
      <c r="A484" s="54" t="s">
        <v>12</v>
      </c>
      <c r="B484" s="125">
        <f>C483/3</f>
        <v>1516.6666666666667</v>
      </c>
      <c r="C484" s="77">
        <f>D483/B483</f>
        <v>2041.6666666666667</v>
      </c>
      <c r="D484" s="36"/>
    </row>
    <row r="485" spans="1:4" ht="13.5" thickBot="1" x14ac:dyDescent="0.25">
      <c r="A485" s="68"/>
      <c r="B485" s="126"/>
      <c r="C485" s="39"/>
      <c r="D485" s="40"/>
    </row>
    <row r="486" spans="1:4" ht="12.75" x14ac:dyDescent="0.2">
      <c r="A486" s="69"/>
      <c r="B486" s="150"/>
      <c r="C486" s="70"/>
      <c r="D486" s="70"/>
    </row>
    <row r="487" spans="1:4" ht="12.75" x14ac:dyDescent="0.2">
      <c r="A487" s="112" t="s">
        <v>110</v>
      </c>
      <c r="B487" s="120"/>
      <c r="C487" s="43"/>
      <c r="D487" s="33"/>
    </row>
    <row r="488" spans="1:4" ht="12.75" x14ac:dyDescent="0.2">
      <c r="A488" s="31" t="s">
        <v>449</v>
      </c>
      <c r="B488" s="120">
        <v>240</v>
      </c>
      <c r="C488" s="43">
        <v>2480</v>
      </c>
      <c r="D488" s="36">
        <f t="shared" ref="D488" si="19">B488*C488</f>
        <v>595200</v>
      </c>
    </row>
    <row r="489" spans="1:4" ht="13.5" thickBot="1" x14ac:dyDescent="0.25">
      <c r="A489" s="55"/>
      <c r="B489" s="131"/>
      <c r="C489" s="79">
        <f>D488/B488</f>
        <v>2480</v>
      </c>
      <c r="D489" s="65"/>
    </row>
    <row r="490" spans="1:4" ht="12.75" x14ac:dyDescent="0.2">
      <c r="A490" s="114" t="s">
        <v>113</v>
      </c>
      <c r="B490" s="145"/>
      <c r="C490" s="107"/>
      <c r="D490" s="108"/>
    </row>
    <row r="491" spans="1:4" ht="12.75" x14ac:dyDescent="0.2">
      <c r="A491" s="31" t="s">
        <v>249</v>
      </c>
      <c r="B491" s="120">
        <v>4500</v>
      </c>
      <c r="C491" s="32">
        <v>290</v>
      </c>
      <c r="D491" s="36">
        <f t="shared" ref="D491:D493" si="20">B491*C491</f>
        <v>1305000</v>
      </c>
    </row>
    <row r="492" spans="1:4" ht="12.75" x14ac:dyDescent="0.2">
      <c r="A492" s="31" t="s">
        <v>250</v>
      </c>
      <c r="B492" s="120">
        <v>3000</v>
      </c>
      <c r="C492" s="32">
        <v>310</v>
      </c>
      <c r="D492" s="36">
        <f t="shared" si="20"/>
        <v>930000</v>
      </c>
    </row>
    <row r="493" spans="1:4" ht="12.75" x14ac:dyDescent="0.2">
      <c r="A493" s="31" t="s">
        <v>251</v>
      </c>
      <c r="B493" s="120">
        <v>3500</v>
      </c>
      <c r="C493" s="32">
        <v>280</v>
      </c>
      <c r="D493" s="36">
        <f t="shared" si="20"/>
        <v>980000</v>
      </c>
    </row>
    <row r="494" spans="1:4" ht="12.75" x14ac:dyDescent="0.2">
      <c r="A494" s="51" t="s">
        <v>450</v>
      </c>
      <c r="B494" s="120">
        <f>B491+B492+B493</f>
        <v>11000</v>
      </c>
      <c r="C494" s="32">
        <f t="shared" ref="C494" si="21">C491+C492+C493</f>
        <v>880</v>
      </c>
      <c r="D494" s="32">
        <f>SUM(D491:D493)</f>
        <v>3215000</v>
      </c>
    </row>
    <row r="495" spans="1:4" ht="15.75" thickBot="1" x14ac:dyDescent="0.3">
      <c r="A495" s="115" t="s">
        <v>451</v>
      </c>
      <c r="B495" s="152">
        <f>C494/3</f>
        <v>293.33333333333331</v>
      </c>
      <c r="C495" s="116">
        <f>D494/B494</f>
        <v>292.27272727272725</v>
      </c>
      <c r="D495" s="117"/>
    </row>
  </sheetData>
  <mergeCells count="1">
    <mergeCell ref="A1:D1"/>
  </mergeCells>
  <pageMargins left="0.7" right="0.7" top="0.75" bottom="0.75" header="0.3" footer="0.3"/>
  <pageSetup paperSize="9" scale="58" orientation="portrait" r:id="rId1"/>
  <rowBreaks count="5" manualBreakCount="5">
    <brk id="68" max="16383" man="1"/>
    <brk id="129" max="16383" man="1"/>
    <brk id="208" max="16383" man="1"/>
    <brk id="293" max="16383" man="1"/>
    <brk id="39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Normal="100" workbookViewId="0">
      <selection activeCell="F22" sqref="F22"/>
    </sheetView>
  </sheetViews>
  <sheetFormatPr defaultRowHeight="15" x14ac:dyDescent="0.25"/>
  <cols>
    <col min="1" max="1" width="25.42578125" customWidth="1"/>
    <col min="2" max="2" width="9.85546875" customWidth="1"/>
    <col min="3" max="3" width="9.85546875" style="157" customWidth="1"/>
    <col min="4" max="4" width="11.85546875" style="157" customWidth="1"/>
    <col min="5" max="6" width="9.85546875" style="157" customWidth="1"/>
    <col min="7" max="7" width="11.140625" style="157" customWidth="1"/>
    <col min="8" max="9" width="9.85546875" style="157" customWidth="1"/>
    <col min="10" max="10" width="11.140625" style="157" customWidth="1"/>
    <col min="11" max="12" width="9.85546875" style="157" customWidth="1"/>
    <col min="13" max="13" width="10.85546875" customWidth="1"/>
  </cols>
  <sheetData>
    <row r="1" spans="1:13" x14ac:dyDescent="0.25">
      <c r="A1" s="6"/>
      <c r="B1" s="159" t="s">
        <v>94</v>
      </c>
      <c r="C1" s="159"/>
      <c r="D1" s="159"/>
      <c r="E1" s="159"/>
      <c r="F1" s="159"/>
      <c r="G1" s="159"/>
      <c r="H1" s="159"/>
      <c r="I1" s="159"/>
      <c r="J1" s="159"/>
      <c r="K1" s="159"/>
      <c r="L1" s="154"/>
      <c r="M1" s="6"/>
    </row>
    <row r="2" spans="1:13" x14ac:dyDescent="0.25">
      <c r="A2" s="6" t="s">
        <v>95</v>
      </c>
      <c r="B2" s="84"/>
      <c r="C2" s="155"/>
      <c r="D2" s="155"/>
      <c r="E2" s="155"/>
      <c r="F2" s="155"/>
      <c r="G2" s="155"/>
      <c r="H2" s="155"/>
      <c r="I2" s="155"/>
      <c r="J2" s="155"/>
      <c r="K2" s="155"/>
      <c r="L2" s="154"/>
      <c r="M2" s="6"/>
    </row>
    <row r="3" spans="1:13" x14ac:dyDescent="0.25">
      <c r="A3" s="6" t="s">
        <v>96</v>
      </c>
      <c r="B3" s="160" t="s">
        <v>97</v>
      </c>
      <c r="C3" s="160"/>
      <c r="D3" s="160"/>
      <c r="E3" s="161" t="s">
        <v>98</v>
      </c>
      <c r="F3" s="161"/>
      <c r="G3" s="161"/>
      <c r="H3" s="161" t="s">
        <v>99</v>
      </c>
      <c r="I3" s="161"/>
      <c r="J3" s="161"/>
      <c r="K3" s="159" t="s">
        <v>100</v>
      </c>
      <c r="L3" s="159"/>
      <c r="M3" s="159"/>
    </row>
    <row r="4" spans="1:13" x14ac:dyDescent="0.25">
      <c r="A4" s="6"/>
      <c r="B4" s="6" t="s">
        <v>101</v>
      </c>
      <c r="C4" s="154" t="s">
        <v>102</v>
      </c>
      <c r="D4" s="154" t="s">
        <v>129</v>
      </c>
      <c r="E4" s="154" t="s">
        <v>101</v>
      </c>
      <c r="F4" s="154" t="s">
        <v>102</v>
      </c>
      <c r="G4" s="154" t="s">
        <v>129</v>
      </c>
      <c r="H4" s="154" t="s">
        <v>101</v>
      </c>
      <c r="I4" s="154" t="s">
        <v>102</v>
      </c>
      <c r="J4" s="154" t="s">
        <v>130</v>
      </c>
      <c r="K4" s="154" t="s">
        <v>101</v>
      </c>
      <c r="L4" s="154" t="s">
        <v>102</v>
      </c>
      <c r="M4" s="6" t="s">
        <v>131</v>
      </c>
    </row>
    <row r="5" spans="1:13" x14ac:dyDescent="0.25">
      <c r="A5" s="6" t="s">
        <v>103</v>
      </c>
      <c r="B5" s="6">
        <v>48</v>
      </c>
      <c r="C5" s="154">
        <v>1551</v>
      </c>
      <c r="D5" s="154">
        <f>C5*B5</f>
        <v>74448</v>
      </c>
      <c r="E5" s="154">
        <v>57</v>
      </c>
      <c r="F5" s="154">
        <v>1551</v>
      </c>
      <c r="G5" s="154">
        <f>E5*F5</f>
        <v>88407</v>
      </c>
      <c r="H5" s="154">
        <v>67</v>
      </c>
      <c r="I5" s="154">
        <v>1551</v>
      </c>
      <c r="J5" s="154">
        <f>I5*H5</f>
        <v>103917</v>
      </c>
      <c r="K5" s="154">
        <v>100</v>
      </c>
      <c r="L5" s="154">
        <v>1551</v>
      </c>
      <c r="M5" s="6">
        <f>L5*K5</f>
        <v>155100</v>
      </c>
    </row>
    <row r="6" spans="1:13" x14ac:dyDescent="0.25">
      <c r="A6" s="6" t="s">
        <v>104</v>
      </c>
      <c r="B6" s="6">
        <v>40</v>
      </c>
      <c r="C6" s="154">
        <v>1605</v>
      </c>
      <c r="D6" s="154">
        <f t="shared" ref="D6:D23" si="0">C6*B6</f>
        <v>64200</v>
      </c>
      <c r="E6" s="154">
        <v>40</v>
      </c>
      <c r="F6" s="154">
        <v>1605</v>
      </c>
      <c r="G6" s="154">
        <f t="shared" ref="G6:G23" si="1">E6*F6</f>
        <v>64200</v>
      </c>
      <c r="H6" s="154">
        <v>50</v>
      </c>
      <c r="I6" s="154">
        <v>1605</v>
      </c>
      <c r="J6" s="154">
        <f t="shared" ref="J6:J23" si="2">I6*H6</f>
        <v>80250</v>
      </c>
      <c r="K6" s="154">
        <v>35</v>
      </c>
      <c r="L6" s="154">
        <v>1605</v>
      </c>
      <c r="M6" s="6">
        <f t="shared" ref="M6:M23" si="3">L6*K6</f>
        <v>56175</v>
      </c>
    </row>
    <row r="7" spans="1:13" x14ac:dyDescent="0.25">
      <c r="A7" s="6" t="s">
        <v>105</v>
      </c>
      <c r="B7" s="6">
        <v>35</v>
      </c>
      <c r="C7" s="154">
        <v>894</v>
      </c>
      <c r="D7" s="154">
        <f t="shared" si="0"/>
        <v>31290</v>
      </c>
      <c r="E7" s="154">
        <v>40</v>
      </c>
      <c r="F7" s="154">
        <v>894</v>
      </c>
      <c r="G7" s="154">
        <f t="shared" si="1"/>
        <v>35760</v>
      </c>
      <c r="H7" s="154">
        <v>50</v>
      </c>
      <c r="I7" s="154">
        <v>894</v>
      </c>
      <c r="J7" s="154">
        <f t="shared" si="2"/>
        <v>44700</v>
      </c>
      <c r="K7" s="154">
        <v>50</v>
      </c>
      <c r="L7" s="154">
        <v>894</v>
      </c>
      <c r="M7" s="6">
        <f t="shared" si="3"/>
        <v>44700</v>
      </c>
    </row>
    <row r="8" spans="1:13" x14ac:dyDescent="0.25">
      <c r="A8" s="6" t="s">
        <v>106</v>
      </c>
      <c r="B8" s="6">
        <v>210</v>
      </c>
      <c r="C8" s="154">
        <v>531</v>
      </c>
      <c r="D8" s="154">
        <f t="shared" si="0"/>
        <v>111510</v>
      </c>
      <c r="E8" s="154">
        <v>200</v>
      </c>
      <c r="F8" s="154">
        <v>531</v>
      </c>
      <c r="G8" s="154">
        <f t="shared" si="1"/>
        <v>106200</v>
      </c>
      <c r="H8" s="154">
        <v>240</v>
      </c>
      <c r="I8" s="154">
        <v>531</v>
      </c>
      <c r="J8" s="154">
        <f t="shared" si="2"/>
        <v>127440</v>
      </c>
      <c r="K8" s="154">
        <v>60</v>
      </c>
      <c r="L8" s="154">
        <v>531</v>
      </c>
      <c r="M8" s="6">
        <f t="shared" si="3"/>
        <v>31860</v>
      </c>
    </row>
    <row r="9" spans="1:13" x14ac:dyDescent="0.25">
      <c r="A9" s="6" t="s">
        <v>107</v>
      </c>
      <c r="B9" s="6">
        <v>20</v>
      </c>
      <c r="C9" s="154">
        <v>2746</v>
      </c>
      <c r="D9" s="154">
        <f t="shared" si="0"/>
        <v>54920</v>
      </c>
      <c r="E9" s="154">
        <v>35</v>
      </c>
      <c r="F9" s="154">
        <v>2746</v>
      </c>
      <c r="G9" s="154">
        <f t="shared" si="1"/>
        <v>96110</v>
      </c>
      <c r="H9" s="154">
        <v>45</v>
      </c>
      <c r="I9" s="154">
        <v>2746</v>
      </c>
      <c r="J9" s="154">
        <f t="shared" si="2"/>
        <v>123570</v>
      </c>
      <c r="K9" s="154">
        <v>25</v>
      </c>
      <c r="L9" s="154">
        <v>2746</v>
      </c>
      <c r="M9" s="6">
        <f t="shared" si="3"/>
        <v>68650</v>
      </c>
    </row>
    <row r="10" spans="1:13" x14ac:dyDescent="0.25">
      <c r="A10" s="6" t="s">
        <v>20</v>
      </c>
      <c r="B10" s="6">
        <v>10</v>
      </c>
      <c r="C10" s="154">
        <v>980</v>
      </c>
      <c r="D10" s="154">
        <f t="shared" si="0"/>
        <v>9800</v>
      </c>
      <c r="E10" s="154">
        <v>25</v>
      </c>
      <c r="F10" s="154">
        <v>980</v>
      </c>
      <c r="G10" s="154">
        <f t="shared" si="1"/>
        <v>24500</v>
      </c>
      <c r="H10" s="154">
        <v>45</v>
      </c>
      <c r="I10" s="154">
        <v>980</v>
      </c>
      <c r="J10" s="154">
        <f t="shared" si="2"/>
        <v>44100</v>
      </c>
      <c r="K10" s="154">
        <v>30</v>
      </c>
      <c r="L10" s="154">
        <v>980</v>
      </c>
      <c r="M10" s="6">
        <f t="shared" si="3"/>
        <v>29400</v>
      </c>
    </row>
    <row r="11" spans="1:13" x14ac:dyDescent="0.25">
      <c r="A11" s="6" t="s">
        <v>108</v>
      </c>
      <c r="B11" s="6">
        <v>10</v>
      </c>
      <c r="C11" s="154">
        <v>1839</v>
      </c>
      <c r="D11" s="154">
        <f t="shared" si="0"/>
        <v>18390</v>
      </c>
      <c r="E11" s="154">
        <v>10</v>
      </c>
      <c r="F11" s="154">
        <v>1839</v>
      </c>
      <c r="G11" s="154">
        <f t="shared" si="1"/>
        <v>18390</v>
      </c>
      <c r="H11" s="154">
        <v>15</v>
      </c>
      <c r="I11" s="154">
        <v>1839</v>
      </c>
      <c r="J11" s="154">
        <f t="shared" si="2"/>
        <v>27585</v>
      </c>
      <c r="K11" s="154">
        <v>0</v>
      </c>
      <c r="L11" s="154">
        <v>1839</v>
      </c>
      <c r="M11" s="6">
        <f t="shared" si="3"/>
        <v>0</v>
      </c>
    </row>
    <row r="12" spans="1:13" x14ac:dyDescent="0.25">
      <c r="A12" s="6" t="s">
        <v>109</v>
      </c>
      <c r="B12" s="6">
        <v>0.2</v>
      </c>
      <c r="C12" s="154">
        <v>583</v>
      </c>
      <c r="D12" s="154">
        <f t="shared" si="0"/>
        <v>116.60000000000001</v>
      </c>
      <c r="E12" s="154">
        <v>0.4</v>
      </c>
      <c r="F12" s="154">
        <v>583</v>
      </c>
      <c r="G12" s="154">
        <f t="shared" si="1"/>
        <v>233.20000000000002</v>
      </c>
      <c r="H12" s="154">
        <v>0.5</v>
      </c>
      <c r="I12" s="154">
        <v>583</v>
      </c>
      <c r="J12" s="154">
        <f t="shared" si="2"/>
        <v>291.5</v>
      </c>
      <c r="K12" s="154">
        <v>0.7</v>
      </c>
      <c r="L12" s="154">
        <v>583</v>
      </c>
      <c r="M12" s="6">
        <f t="shared" si="3"/>
        <v>408.09999999999997</v>
      </c>
    </row>
    <row r="13" spans="1:13" x14ac:dyDescent="0.25">
      <c r="A13" s="6" t="s">
        <v>110</v>
      </c>
      <c r="B13" s="6">
        <v>2</v>
      </c>
      <c r="C13" s="154">
        <v>2480</v>
      </c>
      <c r="D13" s="154">
        <f t="shared" si="0"/>
        <v>4960</v>
      </c>
      <c r="E13" s="154">
        <v>2</v>
      </c>
      <c r="F13" s="154">
        <v>2480</v>
      </c>
      <c r="G13" s="154">
        <f t="shared" si="1"/>
        <v>4960</v>
      </c>
      <c r="H13" s="154">
        <v>3</v>
      </c>
      <c r="I13" s="154">
        <v>2480</v>
      </c>
      <c r="J13" s="154">
        <f t="shared" si="2"/>
        <v>7440</v>
      </c>
      <c r="K13" s="154">
        <v>3.5</v>
      </c>
      <c r="L13" s="154">
        <v>2480</v>
      </c>
      <c r="M13" s="6">
        <f t="shared" si="3"/>
        <v>8680</v>
      </c>
    </row>
    <row r="14" spans="1:13" x14ac:dyDescent="0.25">
      <c r="A14" s="6" t="s">
        <v>111</v>
      </c>
      <c r="B14" s="6">
        <v>10</v>
      </c>
      <c r="C14" s="154">
        <v>591</v>
      </c>
      <c r="D14" s="154">
        <f t="shared" si="0"/>
        <v>5910</v>
      </c>
      <c r="E14" s="154">
        <v>12</v>
      </c>
      <c r="F14" s="154">
        <v>591</v>
      </c>
      <c r="G14" s="154">
        <f t="shared" si="1"/>
        <v>7092</v>
      </c>
      <c r="H14" s="154">
        <v>15</v>
      </c>
      <c r="I14" s="154">
        <v>591</v>
      </c>
      <c r="J14" s="154">
        <f t="shared" si="2"/>
        <v>8865</v>
      </c>
      <c r="K14" s="154">
        <v>10</v>
      </c>
      <c r="L14" s="154">
        <v>591</v>
      </c>
      <c r="M14" s="6">
        <f t="shared" si="3"/>
        <v>5910</v>
      </c>
    </row>
    <row r="15" spans="1:13" x14ac:dyDescent="0.25">
      <c r="A15" s="6" t="s">
        <v>112</v>
      </c>
      <c r="B15" s="6">
        <v>18</v>
      </c>
      <c r="C15" s="154">
        <v>1042</v>
      </c>
      <c r="D15" s="154">
        <f t="shared" si="0"/>
        <v>18756</v>
      </c>
      <c r="E15" s="154">
        <v>30</v>
      </c>
      <c r="F15" s="154">
        <v>1042</v>
      </c>
      <c r="G15" s="154">
        <f t="shared" si="1"/>
        <v>31260</v>
      </c>
      <c r="H15" s="154">
        <v>38</v>
      </c>
      <c r="I15" s="154">
        <v>1042</v>
      </c>
      <c r="J15" s="154">
        <f t="shared" si="2"/>
        <v>39596</v>
      </c>
      <c r="K15" s="154">
        <v>42</v>
      </c>
      <c r="L15" s="154">
        <v>1042</v>
      </c>
      <c r="M15" s="111">
        <f t="shared" si="3"/>
        <v>43764</v>
      </c>
    </row>
    <row r="16" spans="1:13" x14ac:dyDescent="0.25">
      <c r="A16" s="6" t="s">
        <v>113</v>
      </c>
      <c r="B16" s="6">
        <v>120</v>
      </c>
      <c r="C16" s="154">
        <v>292</v>
      </c>
      <c r="D16" s="154">
        <f t="shared" si="0"/>
        <v>35040</v>
      </c>
      <c r="E16" s="154">
        <v>135</v>
      </c>
      <c r="F16" s="154">
        <v>292</v>
      </c>
      <c r="G16" s="154">
        <f t="shared" si="1"/>
        <v>39420</v>
      </c>
      <c r="H16" s="154">
        <v>180</v>
      </c>
      <c r="I16" s="154">
        <v>292</v>
      </c>
      <c r="J16" s="154">
        <f t="shared" si="2"/>
        <v>52560</v>
      </c>
      <c r="K16" s="154">
        <v>190</v>
      </c>
      <c r="L16" s="154">
        <v>292</v>
      </c>
      <c r="M16" s="111">
        <f t="shared" si="3"/>
        <v>55480</v>
      </c>
    </row>
    <row r="17" spans="1:13" x14ac:dyDescent="0.25">
      <c r="A17" s="6" t="s">
        <v>114</v>
      </c>
      <c r="B17" s="6">
        <v>130</v>
      </c>
      <c r="C17" s="154">
        <v>719</v>
      </c>
      <c r="D17" s="154">
        <f t="shared" si="0"/>
        <v>93470</v>
      </c>
      <c r="E17" s="154">
        <v>150</v>
      </c>
      <c r="F17" s="154">
        <v>719</v>
      </c>
      <c r="G17" s="154">
        <f t="shared" si="1"/>
        <v>107850</v>
      </c>
      <c r="H17" s="154">
        <v>170</v>
      </c>
      <c r="I17" s="154">
        <v>719</v>
      </c>
      <c r="J17" s="154">
        <f t="shared" si="2"/>
        <v>122230</v>
      </c>
      <c r="K17" s="154">
        <v>130</v>
      </c>
      <c r="L17" s="154">
        <v>719</v>
      </c>
      <c r="M17" s="111">
        <f t="shared" si="3"/>
        <v>93470</v>
      </c>
    </row>
    <row r="18" spans="1:13" x14ac:dyDescent="0.25">
      <c r="A18" s="6" t="s">
        <v>115</v>
      </c>
      <c r="B18" s="6">
        <v>100</v>
      </c>
      <c r="C18" s="154">
        <v>661</v>
      </c>
      <c r="D18" s="154">
        <f t="shared" si="0"/>
        <v>66100</v>
      </c>
      <c r="E18" s="154">
        <v>110</v>
      </c>
      <c r="F18" s="154">
        <v>661</v>
      </c>
      <c r="G18" s="154">
        <f t="shared" si="1"/>
        <v>72710</v>
      </c>
      <c r="H18" s="154">
        <v>140</v>
      </c>
      <c r="I18" s="154">
        <v>661</v>
      </c>
      <c r="J18" s="154">
        <f t="shared" si="2"/>
        <v>92540</v>
      </c>
      <c r="K18" s="154">
        <v>100</v>
      </c>
      <c r="L18" s="154">
        <v>661</v>
      </c>
      <c r="M18" s="111">
        <f t="shared" si="3"/>
        <v>66100</v>
      </c>
    </row>
    <row r="19" spans="1:13" x14ac:dyDescent="0.25">
      <c r="A19" s="6" t="s">
        <v>116</v>
      </c>
      <c r="B19" s="6">
        <v>0</v>
      </c>
      <c r="C19" s="154">
        <v>546</v>
      </c>
      <c r="D19" s="154">
        <f t="shared" si="0"/>
        <v>0</v>
      </c>
      <c r="E19" s="154">
        <v>30</v>
      </c>
      <c r="F19" s="154">
        <v>546</v>
      </c>
      <c r="G19" s="154">
        <f t="shared" si="1"/>
        <v>16380</v>
      </c>
      <c r="H19" s="154">
        <v>60</v>
      </c>
      <c r="I19" s="154">
        <v>546</v>
      </c>
      <c r="J19" s="154">
        <f t="shared" si="2"/>
        <v>32760</v>
      </c>
      <c r="K19" s="154">
        <v>65</v>
      </c>
      <c r="L19" s="154">
        <v>546</v>
      </c>
      <c r="M19" s="111">
        <f t="shared" si="3"/>
        <v>35490</v>
      </c>
    </row>
    <row r="20" spans="1:13" x14ac:dyDescent="0.25">
      <c r="A20" s="6" t="s">
        <v>117</v>
      </c>
      <c r="B20" s="6">
        <v>10</v>
      </c>
      <c r="C20" s="154">
        <v>2042</v>
      </c>
      <c r="D20" s="154">
        <f t="shared" si="0"/>
        <v>20420</v>
      </c>
      <c r="E20" s="154">
        <v>12</v>
      </c>
      <c r="F20" s="154">
        <v>2042</v>
      </c>
      <c r="G20" s="154">
        <f t="shared" si="1"/>
        <v>24504</v>
      </c>
      <c r="H20" s="154">
        <v>15</v>
      </c>
      <c r="I20" s="154">
        <v>2042</v>
      </c>
      <c r="J20" s="154">
        <f t="shared" si="2"/>
        <v>30630</v>
      </c>
      <c r="K20" s="154">
        <v>0</v>
      </c>
      <c r="L20" s="154">
        <v>2042</v>
      </c>
      <c r="M20" s="111">
        <f t="shared" si="3"/>
        <v>0</v>
      </c>
    </row>
    <row r="21" spans="1:13" x14ac:dyDescent="0.25">
      <c r="A21" s="6" t="s">
        <v>118</v>
      </c>
      <c r="B21" s="6">
        <v>175</v>
      </c>
      <c r="C21" s="154">
        <v>511</v>
      </c>
      <c r="D21" s="154">
        <f t="shared" si="0"/>
        <v>89425</v>
      </c>
      <c r="E21" s="154">
        <v>150</v>
      </c>
      <c r="F21" s="154">
        <v>511</v>
      </c>
      <c r="G21" s="154">
        <f t="shared" si="1"/>
        <v>76650</v>
      </c>
      <c r="H21" s="154">
        <v>150</v>
      </c>
      <c r="I21" s="154">
        <v>511</v>
      </c>
      <c r="J21" s="154">
        <f t="shared" si="2"/>
        <v>76650</v>
      </c>
      <c r="K21" s="154">
        <v>0</v>
      </c>
      <c r="L21" s="154">
        <v>511</v>
      </c>
      <c r="M21" s="111">
        <f t="shared" si="3"/>
        <v>0</v>
      </c>
    </row>
    <row r="22" spans="1:13" x14ac:dyDescent="0.25">
      <c r="A22" s="6" t="s">
        <v>140</v>
      </c>
      <c r="B22" s="6">
        <v>0.02</v>
      </c>
      <c r="C22" s="154">
        <v>1897</v>
      </c>
      <c r="D22" s="154">
        <f t="shared" si="0"/>
        <v>37.94</v>
      </c>
      <c r="E22" s="154">
        <v>0.03</v>
      </c>
      <c r="F22" s="154">
        <v>1897</v>
      </c>
      <c r="G22" s="154">
        <f t="shared" si="1"/>
        <v>56.91</v>
      </c>
      <c r="H22" s="154">
        <v>0.04</v>
      </c>
      <c r="I22" s="154">
        <v>1897</v>
      </c>
      <c r="J22" s="154">
        <f t="shared" si="2"/>
        <v>75.88</v>
      </c>
      <c r="K22" s="154">
        <v>0.1</v>
      </c>
      <c r="L22" s="154">
        <v>1897</v>
      </c>
      <c r="M22" s="111">
        <f t="shared" si="3"/>
        <v>189.70000000000002</v>
      </c>
    </row>
    <row r="23" spans="1:13" x14ac:dyDescent="0.25">
      <c r="A23" s="6" t="s">
        <v>141</v>
      </c>
      <c r="B23" s="6">
        <v>1</v>
      </c>
      <c r="C23" s="154">
        <v>1614</v>
      </c>
      <c r="D23" s="154">
        <f t="shared" si="0"/>
        <v>1614</v>
      </c>
      <c r="E23" s="154">
        <v>1</v>
      </c>
      <c r="F23" s="154">
        <v>1614</v>
      </c>
      <c r="G23" s="154">
        <f t="shared" si="1"/>
        <v>1614</v>
      </c>
      <c r="H23" s="154">
        <v>1</v>
      </c>
      <c r="I23" s="154">
        <v>1614</v>
      </c>
      <c r="J23" s="154">
        <f t="shared" si="2"/>
        <v>1614</v>
      </c>
      <c r="K23" s="154">
        <v>1</v>
      </c>
      <c r="L23" s="154">
        <v>1614</v>
      </c>
      <c r="M23" s="6">
        <f t="shared" si="3"/>
        <v>1614</v>
      </c>
    </row>
    <row r="24" spans="1:13" x14ac:dyDescent="0.25">
      <c r="A24" s="6" t="s">
        <v>127</v>
      </c>
      <c r="B24" s="6"/>
      <c r="C24" s="154"/>
      <c r="D24" s="156">
        <f>SUM(D5:D23)</f>
        <v>700407.53999999992</v>
      </c>
      <c r="E24" s="154"/>
      <c r="F24" s="154"/>
      <c r="G24" s="154">
        <f>SUM(G5:G23)</f>
        <v>816297.11</v>
      </c>
      <c r="H24" s="154"/>
      <c r="I24" s="154"/>
      <c r="J24" s="154">
        <f>SUM(J5:J23)</f>
        <v>1016814.38</v>
      </c>
      <c r="K24" s="154"/>
      <c r="L24" s="154"/>
      <c r="M24" s="6">
        <f>SUM(M5:M23)</f>
        <v>696990.79999999993</v>
      </c>
    </row>
    <row r="25" spans="1:13" s="88" customFormat="1" x14ac:dyDescent="0.25">
      <c r="A25" s="86" t="s">
        <v>128</v>
      </c>
      <c r="B25" s="87"/>
      <c r="C25" s="86"/>
      <c r="D25" s="86">
        <v>700</v>
      </c>
      <c r="E25" s="86"/>
      <c r="F25" s="86"/>
      <c r="G25" s="86">
        <v>816</v>
      </c>
      <c r="H25" s="86"/>
      <c r="I25" s="86"/>
      <c r="J25" s="86">
        <v>1016</v>
      </c>
      <c r="K25" s="86"/>
      <c r="L25" s="86"/>
      <c r="M25" s="87">
        <v>696</v>
      </c>
    </row>
  </sheetData>
  <mergeCells count="5">
    <mergeCell ref="B1:K1"/>
    <mergeCell ref="B3:D3"/>
    <mergeCell ref="E3:G3"/>
    <mergeCell ref="H3:J3"/>
    <mergeCell ref="K3:M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G13" sqref="G13"/>
    </sheetView>
  </sheetViews>
  <sheetFormatPr defaultRowHeight="15" x14ac:dyDescent="0.25"/>
  <cols>
    <col min="1" max="1" width="54" customWidth="1"/>
    <col min="2" max="2" width="17" style="17" bestFit="1" customWidth="1"/>
    <col min="3" max="4" width="13.42578125" style="17" customWidth="1"/>
    <col min="5" max="5" width="10" customWidth="1"/>
    <col min="6" max="6" width="9.85546875" customWidth="1"/>
    <col min="7" max="7" width="11.5703125" customWidth="1"/>
  </cols>
  <sheetData>
    <row r="1" spans="1:7" ht="21" x14ac:dyDescent="0.35">
      <c r="A1" s="162" t="s">
        <v>221</v>
      </c>
      <c r="B1" s="162"/>
      <c r="C1" s="162"/>
      <c r="D1" s="162"/>
      <c r="E1" s="162"/>
      <c r="F1" s="162"/>
    </row>
    <row r="2" spans="1:7" ht="45" x14ac:dyDescent="0.25">
      <c r="A2" s="7"/>
      <c r="B2" s="8" t="s">
        <v>222</v>
      </c>
      <c r="C2" s="8" t="s">
        <v>119</v>
      </c>
      <c r="D2" s="9" t="s">
        <v>120</v>
      </c>
      <c r="E2" s="9" t="s">
        <v>220</v>
      </c>
      <c r="F2" s="8" t="s">
        <v>137</v>
      </c>
      <c r="G2" s="9" t="s">
        <v>138</v>
      </c>
    </row>
    <row r="3" spans="1:7" ht="42.75" customHeight="1" x14ac:dyDescent="0.25">
      <c r="A3" s="7" t="s">
        <v>121</v>
      </c>
      <c r="B3" s="10">
        <v>700</v>
      </c>
      <c r="C3" s="11">
        <v>680</v>
      </c>
      <c r="D3" s="10">
        <v>700</v>
      </c>
      <c r="E3" s="7"/>
      <c r="F3" s="7"/>
      <c r="G3" s="85">
        <f>D3/C3*100-100</f>
        <v>2.941176470588232</v>
      </c>
    </row>
    <row r="4" spans="1:7" ht="42.75" customHeight="1" x14ac:dyDescent="0.25">
      <c r="A4" s="7" t="s">
        <v>122</v>
      </c>
      <c r="B4" s="10">
        <v>816</v>
      </c>
      <c r="C4" s="11">
        <v>799</v>
      </c>
      <c r="D4" s="10">
        <v>816</v>
      </c>
      <c r="E4" s="7"/>
      <c r="F4" s="7"/>
      <c r="G4" s="85">
        <f t="shared" ref="G4:G7" si="0">D4/C4*100-100</f>
        <v>2.1276595744680833</v>
      </c>
    </row>
    <row r="5" spans="1:7" ht="42.75" customHeight="1" x14ac:dyDescent="0.25">
      <c r="A5" s="7" t="s">
        <v>123</v>
      </c>
      <c r="B5" s="12">
        <v>610</v>
      </c>
      <c r="C5" s="13">
        <v>606</v>
      </c>
      <c r="D5" s="12">
        <v>610</v>
      </c>
      <c r="E5" s="7"/>
      <c r="F5" s="7"/>
      <c r="G5" s="85">
        <f t="shared" si="0"/>
        <v>0.66006600660067249</v>
      </c>
    </row>
    <row r="6" spans="1:7" ht="42.75" customHeight="1" x14ac:dyDescent="0.25">
      <c r="A6" s="7" t="s">
        <v>124</v>
      </c>
      <c r="B6" s="12">
        <v>1017</v>
      </c>
      <c r="C6" s="13">
        <v>1010</v>
      </c>
      <c r="D6" s="12">
        <v>1017</v>
      </c>
      <c r="E6" s="7"/>
      <c r="F6" s="7"/>
      <c r="G6" s="85">
        <f t="shared" si="0"/>
        <v>0.69306930693069546</v>
      </c>
    </row>
    <row r="7" spans="1:7" ht="42.75" customHeight="1" x14ac:dyDescent="0.25">
      <c r="A7" s="7" t="s">
        <v>125</v>
      </c>
      <c r="B7" s="14">
        <v>697</v>
      </c>
      <c r="C7" s="15">
        <v>708</v>
      </c>
      <c r="D7" s="14">
        <v>697</v>
      </c>
      <c r="E7" s="16"/>
      <c r="F7" s="16"/>
      <c r="G7" s="85">
        <f t="shared" si="0"/>
        <v>-1.5536723163841799</v>
      </c>
    </row>
    <row r="8" spans="1:7" ht="39.75" customHeight="1" x14ac:dyDescent="0.25">
      <c r="A8" s="7" t="s">
        <v>126</v>
      </c>
      <c r="B8" s="14">
        <v>697</v>
      </c>
      <c r="C8" s="15">
        <v>708</v>
      </c>
      <c r="D8" s="14">
        <v>697</v>
      </c>
      <c r="E8" s="90">
        <v>663</v>
      </c>
      <c r="F8" s="89">
        <f>D8+E8</f>
        <v>1360</v>
      </c>
      <c r="G8" s="85">
        <f>1382/1241*100-100</f>
        <v>11.361804995970999</v>
      </c>
    </row>
    <row r="10" spans="1:7" x14ac:dyDescent="0.25">
      <c r="E10" s="83"/>
    </row>
    <row r="12" spans="1:7" x14ac:dyDescent="0.25">
      <c r="A12" t="s">
        <v>462</v>
      </c>
      <c r="C12" s="17" t="s">
        <v>463</v>
      </c>
    </row>
    <row r="13" spans="1:7" x14ac:dyDescent="0.25">
      <c r="C13" s="17" t="s">
        <v>132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2024</vt:lpstr>
      <vt:lpstr>2024 korcsoport</vt:lpstr>
      <vt:lpstr>2024 javaslat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Zsuzsó</dc:creator>
  <cp:lastModifiedBy>Aljegyző</cp:lastModifiedBy>
  <cp:lastPrinted>2023-11-28T13:42:48Z</cp:lastPrinted>
  <dcterms:created xsi:type="dcterms:W3CDTF">2018-06-14T09:00:34Z</dcterms:created>
  <dcterms:modified xsi:type="dcterms:W3CDTF">2023-11-28T14:53:22Z</dcterms:modified>
</cp:coreProperties>
</file>