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30" tabRatio="727" firstSheet="3" activeTab="17"/>
  </bookViews>
  <sheets>
    <sheet name="1.mell." sheetId="1" r:id="rId1"/>
    <sheet name="21.mell  " sheetId="2" r:id="rId2"/>
    <sheet name="2.2.mell  " sheetId="3" r:id="rId3"/>
    <sheet name="3.mell." sheetId="4" r:id="rId4"/>
    <sheet name="4.mell.  " sheetId="5" r:id="rId5"/>
    <sheet name="5. mell." sheetId="6" r:id="rId6"/>
    <sheet name="6.mell." sheetId="7" r:id="rId7"/>
    <sheet name="7. mell. " sheetId="8" r:id="rId8"/>
    <sheet name="8. mell" sheetId="9" r:id="rId9"/>
    <sheet name="9. mell" sheetId="10" r:id="rId10"/>
    <sheet name="10. mell." sheetId="11" r:id="rId11"/>
    <sheet name="11.mell." sheetId="12" r:id="rId12"/>
    <sheet name="12.mell." sheetId="13" r:id="rId13"/>
    <sheet name="13.mell." sheetId="14" r:id="rId14"/>
    <sheet name="14.mell." sheetId="15" r:id="rId15"/>
    <sheet name="15.melléklet" sheetId="16" r:id="rId16"/>
    <sheet name="16.melléklet" sheetId="17" r:id="rId17"/>
    <sheet name="17.sz.melléklet" sheetId="18" r:id="rId18"/>
  </sheets>
  <definedNames>
    <definedName name="_xlfn.IFERROR" hidden="1">#NAME?</definedName>
    <definedName name="_xlnm.Print_Titles" localSheetId="13">'13.mell.'!$3:$5</definedName>
    <definedName name="_xlnm.Print_Titles" localSheetId="8">'8. mell'!$1:$6</definedName>
    <definedName name="_xlnm.Print_Titles" localSheetId="9">'9. mell'!$1:$6</definedName>
    <definedName name="_xlnm.Print_Area" localSheetId="0">'1.mell.'!$A$1:$C$52</definedName>
    <definedName name="_xlnm.Print_Area" localSheetId="10">'10. mell.'!$A$1:$E$49</definedName>
    <definedName name="_xlnm.Print_Area" localSheetId="12">'12.mell.'!$A$1:$P$27</definedName>
    <definedName name="_xlnm.Print_Area" localSheetId="13">'13.mell.'!$A$3:$D$56</definedName>
    <definedName name="_xlnm.Print_Area" localSheetId="14">'14.mell.'!$A$1:$D$17</definedName>
    <definedName name="_xlnm.Print_Area" localSheetId="3">'3.mell.'!$A$1:$F$21</definedName>
    <definedName name="_xlnm.Print_Area" localSheetId="8">'8. mell'!$A$1:$C$54</definedName>
    <definedName name="_xlnm.Print_Area" localSheetId="9">'9. mell'!$A$1:$C$59</definedName>
  </definedNames>
  <calcPr fullCalcOnLoad="1"/>
</workbook>
</file>

<file path=xl/sharedStrings.xml><?xml version="1.0" encoding="utf-8"?>
<sst xmlns="http://schemas.openxmlformats.org/spreadsheetml/2006/main" count="963" uniqueCount="477">
  <si>
    <t>Beruházási (felhalmozási) kiadások előirányzata beruházásonként</t>
  </si>
  <si>
    <t>Felújítási kiadások előirányzata felújításonként</t>
  </si>
  <si>
    <t>Vállalkozási maradvány igénybevétele</t>
  </si>
  <si>
    <t xml:space="preserve"> - ebből EU-s forrásból tám. megvalósuló programok, projektek kiadásai</t>
  </si>
  <si>
    <t>Többéves kihatással járó döntések számszerűsítése évenkénti bontásban és összesítve célok szerint</t>
  </si>
  <si>
    <t>Felhalmozási bevételek</t>
  </si>
  <si>
    <t>Finanszírozási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</si>
  <si>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</si>
  <si>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</si>
  <si>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</si>
  <si>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</si>
  <si>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</si>
  <si>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</si>
  <si>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</si>
  <si>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</si>
  <si>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</si>
  <si>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</si>
  <si>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</si>
  <si>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</si>
  <si>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</si>
  <si>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</si>
  <si>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</si>
  <si>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</si>
  <si>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</si>
  <si>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</si>
  <si>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</si>
  <si>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</si>
  <si>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</si>
  <si>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</si>
  <si>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</si>
  <si>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</si>
  <si>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</si>
  <si>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</si>
  <si>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</si>
  <si>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</si>
  <si>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</si>
  <si>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</si>
  <si>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</si>
  <si>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</si>
  <si>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</si>
  <si>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</si>
  <si>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</si>
  <si>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</si>
  <si>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</si>
  <si>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</si>
  <si>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</si>
  <si>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</si>
  <si>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</si>
  <si>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</si>
  <si>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</si>
  <si>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</si>
  <si>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</si>
  <si>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</si>
  <si>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</si>
  <si>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</si>
  <si>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</si>
  <si>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</si>
  <si>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</si>
  <si>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</si>
  <si>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</si>
  <si>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</si>
  <si>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</si>
  <si>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</si>
  <si>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</si>
  <si>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</si>
  <si>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</si>
  <si>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</si>
  <si>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</si>
  <si>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</si>
  <si>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</si>
  <si>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</si>
  <si>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</si>
  <si>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</si>
  <si>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</si>
  <si>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</si>
  <si>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</si>
  <si>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</si>
  <si>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</si>
  <si>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</si>
  <si>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</si>
  <si>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</si>
  <si>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</si>
  <si>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</si>
  <si>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</si>
  <si>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</si>
  <si>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</si>
  <si>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</si>
  <si>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</si>
  <si>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</si>
  <si>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</si>
  <si>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Bevételek összesen:</t>
  </si>
  <si>
    <t>Kiadások összesen:</t>
  </si>
  <si>
    <t>Egyenleg</t>
  </si>
  <si>
    <t>1.8.</t>
  </si>
  <si>
    <t>1.9.</t>
  </si>
  <si>
    <t>1.10.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</si>
  <si>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</si>
  <si>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</si>
  <si>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</si>
  <si>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</si>
  <si>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</si>
  <si>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</si>
  <si>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</si>
  <si>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</si>
  <si>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</si>
  <si>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</si>
  <si>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</si>
  <si>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</si>
  <si>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</si>
  <si>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</si>
  <si>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</si>
  <si>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</si>
  <si>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</si>
  <si>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</si>
  <si>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</si>
  <si>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</si>
  <si>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</si>
  <si>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</si>
  <si>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</si>
  <si>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</si>
  <si>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</si>
  <si>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</si>
  <si>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</si>
  <si>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</si>
  <si>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</si>
  <si>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</si>
  <si>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</si>
  <si>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</si>
  <si>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</si>
  <si>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</si>
  <si>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</si>
  <si>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</si>
  <si>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</si>
  <si>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</si>
  <si>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</si>
  <si>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</si>
  <si>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</si>
  <si>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</si>
  <si>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</si>
  <si>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</si>
  <si>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</si>
  <si>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</si>
  <si>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</si>
  <si>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</si>
  <si>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</si>
  <si>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</si>
  <si>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</si>
  <si>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</si>
  <si>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</si>
  <si>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</si>
  <si>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</si>
  <si>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</si>
  <si>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</si>
  <si>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</si>
  <si>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</si>
  <si>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</si>
  <si>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</si>
  <si>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</si>
  <si>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</si>
  <si>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</si>
  <si>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</si>
  <si>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</si>
  <si>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</si>
  <si>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</si>
  <si>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</si>
  <si>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</si>
  <si>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</si>
  <si>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</si>
  <si>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</si>
  <si>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</si>
  <si>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</si>
  <si>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</si>
  <si>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</si>
  <si>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</si>
  <si>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</si>
  <si>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</si>
  <si>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</si>
  <si>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</si>
  <si>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</si>
  <si>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</si>
  <si>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</si>
  <si>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</si>
  <si>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</si>
  <si>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</si>
  <si>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</si>
  <si>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</si>
  <si>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</si>
  <si>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</si>
  <si>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</si>
  <si>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</si>
  <si>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</si>
  <si>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</si>
  <si>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</si>
  <si>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</si>
  <si>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</si>
  <si>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</si>
  <si>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</si>
  <si>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</si>
  <si>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</si>
  <si>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</si>
  <si>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</si>
  <si>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</si>
  <si>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</si>
  <si>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</si>
  <si>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</si>
  <si>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</si>
  <si>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</si>
  <si>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</si>
  <si>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</si>
  <si>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</si>
  <si>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</si>
  <si>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</si>
  <si>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</si>
  <si>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</si>
  <si>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</si>
  <si>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</si>
  <si>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</si>
  <si>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</si>
  <si>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</si>
  <si>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</si>
  <si>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</si>
  <si>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</si>
  <si>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</si>
  <si>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</si>
  <si>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</si>
  <si>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</si>
  <si>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</si>
  <si>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</si>
  <si>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</si>
  <si>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</si>
  <si>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Felhalmozási költségvetés kiadásai (2.1.+…+2.3.)</t>
  </si>
  <si>
    <t>KIADÁSOK ÖSSZESEN: (1.+2.)</t>
  </si>
  <si>
    <t>Felhalmozási célú támogatások ÁH-on belül</t>
  </si>
  <si>
    <t>Működési bevételek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</si>
  <si>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</si>
  <si>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</si>
  <si>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</si>
  <si>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</si>
  <si>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</si>
  <si>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</si>
  <si>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</si>
  <si>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</si>
  <si>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</si>
  <si>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9.4.</t>
  </si>
  <si>
    <t>9.5.</t>
  </si>
  <si>
    <t>Hitel-, kölcsön felvétele államháztartáson kívülről</t>
  </si>
  <si>
    <t>Értékpapírok beváltása, értékesítése</t>
  </si>
  <si>
    <t>Előző évi költségvetési maradvány igénybevétele</t>
  </si>
  <si>
    <t>Előző évi vállalkozási maradvány igénybevétele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</si>
  <si>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</si>
  <si>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</si>
  <si>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</si>
  <si>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</si>
  <si>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</si>
  <si>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Költségvetési szervek finanszírozása</t>
  </si>
  <si>
    <t>Költségvetési bevételek összesen (1.+…+12.)</t>
  </si>
  <si>
    <t>Önkormányzati vagyon és az önkormányzatot megillető vagyoni értékű jog értékesítéséből és hasznosításából származó bevétel</t>
  </si>
  <si>
    <t>Osztalék, koncessziós díj és a hozambevétel</t>
  </si>
  <si>
    <t>KÖLTSÉGVETÉSI BEVÉTELEK ÖSSZESEN: (1.+…+7.)</t>
  </si>
  <si>
    <t>FINANSZÍROZÁSI BEVÉTELEK ÖSSZESEN: (9. +10.)</t>
  </si>
  <si>
    <t>BEVÉTELEK ÖSSZESEN: (8.+11.)</t>
  </si>
  <si>
    <t>Irányító szervi (önkormányzati) támogatás folyósítása (intézményfinanszírozás)</t>
  </si>
  <si>
    <t>Beruházás feladatonként</t>
  </si>
  <si>
    <t>Felújítás célonként</t>
  </si>
  <si>
    <t>Egyéb</t>
  </si>
  <si>
    <t>Önkormányzat működési támogatása</t>
  </si>
  <si>
    <t>Működési célú támogatás ÁH-on belül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</si>
  <si>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</si>
  <si>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>1.6.-ból - Általános tartalék</t>
  </si>
  <si>
    <t xml:space="preserve">            - Céltartalék</t>
  </si>
  <si>
    <t>KÖLTSÉGVETÉSI KIADÁSOK ÖSSZESEN (1+2)</t>
  </si>
  <si>
    <t>Finanszírozási kiadások (4.1.+…+4.4.)</t>
  </si>
  <si>
    <t>4.4.</t>
  </si>
  <si>
    <t>Központi, irányító szervi támogatás</t>
  </si>
  <si>
    <t>Adóssághoz nem kapcsolódó származékos ügyletek</t>
  </si>
  <si>
    <t>KIADÁSOK ÖSSZESEN: (3.+4.)</t>
  </si>
  <si>
    <t>Kezesség-, illetve garanciavállalással kapcsolatos megtérülés</t>
  </si>
  <si>
    <t>Finanszírozási kiadások (4.1.+4.2.+4.3.)</t>
  </si>
  <si>
    <t>Éves tervezett létszám előirányzat (fő)</t>
  </si>
  <si>
    <t xml:space="preserve"> - 2.3.-ból EU-s támogatás</t>
  </si>
  <si>
    <t>- 4.2.-ből EU-s támogatás</t>
  </si>
  <si>
    <t>Működési költségvetés kiadásai (1.1+…+1.6.)</t>
  </si>
  <si>
    <t xml:space="preserve">              - Céltartalék</t>
  </si>
  <si>
    <t>KÖLTSÉGVETÉSI KIADÁSOK ÖSSZESEN (1.+2.)</t>
  </si>
  <si>
    <t>Finanszírozási kiadások (4.1.+4.2.)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</si>
  <si>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</si>
  <si>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</si>
  <si>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</si>
  <si>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</si>
  <si>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</si>
  <si>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</si>
  <si>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</si>
  <si>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</si>
  <si>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Kiemelt előirányzat, előirányzat megnevezése</t>
  </si>
  <si>
    <t>Forintban!</t>
  </si>
  <si>
    <t>Bruttó  hiány:</t>
  </si>
  <si>
    <t>Bruttó  többlet:</t>
  </si>
  <si>
    <t>Bruttó hiány:</t>
  </si>
  <si>
    <t>Bruttó többlet:</t>
  </si>
  <si>
    <t>I. Működési célú bevételek és kiadások mérlege
(Társulás szinten)</t>
  </si>
  <si>
    <t>II. Felhalmozási célú bevételek és kiadások mérlege
(Társulás szinten)</t>
  </si>
  <si>
    <t xml:space="preserve"> Ezer forintban !</t>
  </si>
  <si>
    <t>Véglegesen átvett pénzeszköz megnevezése</t>
  </si>
  <si>
    <t>6.1</t>
  </si>
  <si>
    <t>Támogatásértékű működési bevételek (6.1.1.+…+6.1.4.)</t>
  </si>
  <si>
    <t>6.1.1</t>
  </si>
  <si>
    <t>OEP-től átvett pénzeszköz</t>
  </si>
  <si>
    <t>6.1.1.1</t>
  </si>
  <si>
    <t>6.1.4</t>
  </si>
  <si>
    <t>EU-s támogatásból származó bevétel</t>
  </si>
  <si>
    <t>6.1.3</t>
  </si>
  <si>
    <t>Elkülönített állami pénzalapoktól átvett pénzeszköz</t>
  </si>
  <si>
    <t>Egyéb kvi szervtől átvett támogatás</t>
  </si>
  <si>
    <t>6.1.4.1</t>
  </si>
  <si>
    <t>Központi (fejezettől) kvi szervtől átv. pénz.</t>
  </si>
  <si>
    <t>6.1.4.2</t>
  </si>
  <si>
    <t>Támogatás értékű bevétel önkormányzattól</t>
  </si>
  <si>
    <t>Munkaszervezet működtetésére Alsónyék</t>
  </si>
  <si>
    <t>Munkaszervezet működtetésére Pörböly</t>
  </si>
  <si>
    <t>MOB Működési hozzájárulás Bátaszék</t>
  </si>
  <si>
    <t>MOB Működési hozzájárulás Pörböly óvoda</t>
  </si>
  <si>
    <t>MOB Működési hozzájárulás Pörböly konyha</t>
  </si>
  <si>
    <t>MOB Működési hozzájárulás Alsónyék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</si>
  <si>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</si>
  <si>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</si>
  <si>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</si>
  <si>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</si>
  <si>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6.2.</t>
  </si>
  <si>
    <t>Támogatásértékű felhalmozási bevételek (6.2.1+…+6.2.4)</t>
  </si>
  <si>
    <t>6.2.1</t>
  </si>
  <si>
    <t>6.2.2.</t>
  </si>
  <si>
    <t>EU támogatás</t>
  </si>
  <si>
    <t>6.2.3</t>
  </si>
  <si>
    <t>6.2.4</t>
  </si>
  <si>
    <t>Önkormányzatoktól átvett pénzeszköz</t>
  </si>
  <si>
    <t>Fejlesztési célra átvett pénz Alsónyék</t>
  </si>
  <si>
    <t>Fejlesztési célra átvett pénz Pörböly</t>
  </si>
  <si>
    <t>Fejlesztési célra átvett pénz Bátaszék</t>
  </si>
  <si>
    <t>6.2.5</t>
  </si>
  <si>
    <t>Egyéb kvi szervtől átvett támogatás(5.7.4.1+..+5.7.4.6.)</t>
  </si>
  <si>
    <t>6.3.</t>
  </si>
  <si>
    <t>Működési célú pénzeszköz átvétel államháztartáson kívülről</t>
  </si>
  <si>
    <t>6.4.</t>
  </si>
  <si>
    <t>Felhalmozási célú pénzeszk. átvétel államháztartáson kívülről</t>
  </si>
  <si>
    <t>IV. Véglegesen átvett pénzeszközök (6.1+ 6.2+ 6.3 + 6.4)</t>
  </si>
  <si>
    <t>Véglegesen átadott pénzeszköz megnevezése</t>
  </si>
  <si>
    <t>1.6</t>
  </si>
  <si>
    <t>Támogatásértékű működési kiadás</t>
  </si>
  <si>
    <t>Bátaszéki KÖH munkaszervezetre adott támogatás Bátaszék</t>
  </si>
  <si>
    <t>Bátaszéki KÖH munkaszervezetre adott támogatás Alsónyék</t>
  </si>
  <si>
    <t>Bátaszéki KÖH munkaszervezetre adott támogatás Pörböly</t>
  </si>
  <si>
    <t>Működési célú pénzeszközátadás államháztartáson kívülre</t>
  </si>
  <si>
    <t>2.3</t>
  </si>
  <si>
    <t>Támogatásértékű felhalmozási kiadás</t>
  </si>
  <si>
    <t>2.4</t>
  </si>
  <si>
    <t>Felhalmozási célú pénzeszközátadás államháztartáson kívülre</t>
  </si>
  <si>
    <t>Véglegesen átadott pénzeszközök (1.6+1.7+2.3+2.4)</t>
  </si>
  <si>
    <t>Mikrotérségi Óvoda és Bölcsőde Intézmény-fenntartó Társulás</t>
  </si>
  <si>
    <t>MOB Társulás adósságot keletkeztető ügyletekből és kezességvállalásokból fennálló kötelezettségei</t>
  </si>
  <si>
    <t>MOB Társulás saját bevételeinek részletezése az adósságot keletkeztető ügyletből származó tárgyévi fizetési kötelezettség megállapításához</t>
  </si>
  <si>
    <t>MOB bérekre átadott állami támogatás Bátaszék</t>
  </si>
  <si>
    <t>MOB müködtetésre átadott állami támogatás Bátaszék</t>
  </si>
  <si>
    <t>MOB óvopedagógosok kiegészító átadott állami támogatás Bátaszék</t>
  </si>
  <si>
    <t>MOB bölcsödére átadott állami támogatás Bátaszék</t>
  </si>
  <si>
    <t>MOB gyermekétkeztetés állami támogatása Bátaszék</t>
  </si>
  <si>
    <t>MOB rászoruló gyermekek szünidei gyermekétkeztetés állami támogatása Bátaszék</t>
  </si>
  <si>
    <t>MOB munkaszervezet működtetésére Bátaszék</t>
  </si>
  <si>
    <t>Társulás működési támogatásai (1.1.+…+.1.5.)</t>
  </si>
  <si>
    <t>Társulás működésének általános támogatása</t>
  </si>
  <si>
    <t>Bátaszéki Mikrotérségi Óvoda Bölcsőde és Konyha</t>
  </si>
  <si>
    <t>eltérés</t>
  </si>
  <si>
    <t>%</t>
  </si>
  <si>
    <t>Eltérés</t>
  </si>
  <si>
    <t>MOB óvopedagógosok nemzetiségi pótlék átadott állami támogatás Bátaszék</t>
  </si>
  <si>
    <t>MOB Működési hozzájárulás Alsónána Óvoda</t>
  </si>
  <si>
    <t>Munkaszervezet működtetésére Alsónána</t>
  </si>
  <si>
    <t>Bátaszéki KÖH munkaszervezetre adott támogatás Alsónána</t>
  </si>
  <si>
    <t>Fejlesztési célra átvett pénz Alsónána</t>
  </si>
  <si>
    <t>Működési célú pénzeszközátadás államháztartáson belülre</t>
  </si>
  <si>
    <t>Bátaszék</t>
  </si>
  <si>
    <t>Alsónyék</t>
  </si>
  <si>
    <t>Pörböly</t>
  </si>
  <si>
    <t>Alsónána</t>
  </si>
  <si>
    <t>Óvodaműködtetési támogatás</t>
  </si>
  <si>
    <t>Nemzetiségi pótlék</t>
  </si>
  <si>
    <t>KÖZNEVELÉSI FELADATOK TÁMOGATÁSA</t>
  </si>
  <si>
    <t>Bölcsődei dolg.finansz.elism.létszám</t>
  </si>
  <si>
    <t>Bölcsőde üzemeltetési támogatása</t>
  </si>
  <si>
    <t>BÖLCSŐDEI FELADATOK TÁMOGATÁSA</t>
  </si>
  <si>
    <t>Gyermekétkeztetés finansz.elism.dolg.létsz</t>
  </si>
  <si>
    <t>Gyermekétk.ell.bizt.önk-i int.üzem.támog.</t>
  </si>
  <si>
    <t>Rászoruló gyerm.szünidei étk.támog.</t>
  </si>
  <si>
    <t>ÉTKEZTETÉS TÁMOGATÁSA</t>
  </si>
  <si>
    <t>MINDÖSSZESEN TÁMOGATÁS</t>
  </si>
  <si>
    <t>Ft-ban</t>
  </si>
  <si>
    <t>Forintban !</t>
  </si>
  <si>
    <t>1.2.1.1</t>
  </si>
  <si>
    <t>1.2.2.1</t>
  </si>
  <si>
    <t>Pedag.átlagbéralapú támogatás</t>
  </si>
  <si>
    <t>1.2.3.1.1.1.1</t>
  </si>
  <si>
    <t>Ped.II.kategba sorolt pedagógus támog.</t>
  </si>
  <si>
    <t>1.2.4.1.1</t>
  </si>
  <si>
    <t>1.2.5.1.1</t>
  </si>
  <si>
    <t>Ped.szakk.nem rend.segítők átlbér támog.</t>
  </si>
  <si>
    <t>1.3.3.1.2</t>
  </si>
  <si>
    <t>1.3.3.2</t>
  </si>
  <si>
    <t>1.4.1.1</t>
  </si>
  <si>
    <t>1.4.1.2</t>
  </si>
  <si>
    <t>Bszék ovi</t>
  </si>
  <si>
    <t>Bölcsőde</t>
  </si>
  <si>
    <t>Bszék konyha</t>
  </si>
  <si>
    <t>BÁTASZÉK</t>
  </si>
  <si>
    <t>ALSÓNYÉK</t>
  </si>
  <si>
    <t>Pörböly ovi</t>
  </si>
  <si>
    <t>Pörböly konyha</t>
  </si>
  <si>
    <t>PÖRBÖLY</t>
  </si>
  <si>
    <t xml:space="preserve">ALSÓNÁNA </t>
  </si>
  <si>
    <t>Mindössz</t>
  </si>
  <si>
    <t>Járulékok</t>
  </si>
  <si>
    <t>Dologi kiadások</t>
  </si>
  <si>
    <t>Beruházás</t>
  </si>
  <si>
    <t>Műk.c.peszk.átadás Áhba</t>
  </si>
  <si>
    <t>Készletértékesítés</t>
  </si>
  <si>
    <t>Közvetített szolg.értéke</t>
  </si>
  <si>
    <t>Kiszámlázott áfa</t>
  </si>
  <si>
    <t>Áfa visszatérülés</t>
  </si>
  <si>
    <t>Ktgv-i maradvány</t>
  </si>
  <si>
    <t>Működési bevételek össz.</t>
  </si>
  <si>
    <t>Önkormányzati hozzájárulás összetevői</t>
  </si>
  <si>
    <t xml:space="preserve">Étkeztetési hj. </t>
  </si>
  <si>
    <t>KÖH hozzájárulás</t>
  </si>
  <si>
    <t>Társulás dologi hj.</t>
  </si>
  <si>
    <t>Önkorm.önerő</t>
  </si>
  <si>
    <t>Állami támogatás össz.</t>
  </si>
  <si>
    <t>Összes hozzájárulás</t>
  </si>
  <si>
    <t>Különbözet előző évhez</t>
  </si>
  <si>
    <t>1.4.2</t>
  </si>
  <si>
    <t>2023. évi előirányzat</t>
  </si>
  <si>
    <t>2023. évi eredeti előirányzat</t>
  </si>
  <si>
    <t>2023.évi előirányzat</t>
  </si>
  <si>
    <t>Óvodaműködtetési támogatás üzemelt.</t>
  </si>
  <si>
    <t>1.2.1.3</t>
  </si>
  <si>
    <t>Állami hozzájárulás2023</t>
  </si>
  <si>
    <t>6.sz.tájékoztató</t>
  </si>
  <si>
    <t>2024. évi előirányzat</t>
  </si>
  <si>
    <t>2024. év utáni szükséglet</t>
  </si>
  <si>
    <t>Felhasználás   2023. XII. 31-ig</t>
  </si>
  <si>
    <t>2024.év</t>
  </si>
  <si>
    <t>2023. év</t>
  </si>
  <si>
    <t>2024. évi eredeti előirányzat</t>
  </si>
  <si>
    <t>2024.évi előirányzat</t>
  </si>
  <si>
    <t xml:space="preserve"> </t>
  </si>
  <si>
    <t>2024.Kiadások összesen</t>
  </si>
  <si>
    <t>2024.Állami hozzájárulás</t>
  </si>
  <si>
    <t>2024.Önk-i hj.MOB műk.</t>
  </si>
  <si>
    <t>2024.FINANSZÍROZÁS</t>
  </si>
  <si>
    <t>2024.Bevételek összesen:</t>
  </si>
  <si>
    <t>Önkormányzati hozzájárulás 2024.</t>
  </si>
  <si>
    <t>Mindösszesen</t>
  </si>
  <si>
    <t>Önkorm.önerő 2024</t>
  </si>
  <si>
    <t>Állami támogatás pedbérem.nélk.</t>
  </si>
  <si>
    <t>Összes hozzájárulás 2024</t>
  </si>
  <si>
    <t>Óvodaműk. Konyha műk.hj</t>
  </si>
  <si>
    <t>2024-2023</t>
  </si>
  <si>
    <t>Állami hozzájárulás2024</t>
  </si>
  <si>
    <t>RM asztal 2db</t>
  </si>
  <si>
    <t xml:space="preserve">Egyetemes konyhagép alapgép, ház, kockázó fedél </t>
  </si>
  <si>
    <t>RM hűtőszekrény kétajtós 1200l</t>
  </si>
  <si>
    <t xml:space="preserve">RM acélzsámoly 50*50 3db, 40*50 4db </t>
  </si>
  <si>
    <t>Klíma titkársági irodákba</t>
  </si>
  <si>
    <t>2024.MOB KÖLTSÉGVETÉSE</t>
  </si>
  <si>
    <t>12.sz.melléklet</t>
  </si>
  <si>
    <t>2024.évi ÁLLAMI HOZZÁJÁRULÁSOK  MOB</t>
  </si>
  <si>
    <t xml:space="preserve">Pedagógus béremelés </t>
  </si>
  <si>
    <t>2.1. melléklet a ………../2024. (……….) társulási határozathoz</t>
  </si>
  <si>
    <t>13. melléklet a .. /2024. (…) Társulási határozathoz</t>
  </si>
  <si>
    <t>16. melléklet a ../ 2024. (..) Társulási határozathoz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</si>
</sst>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%"/>
    <numFmt numFmtId="174" formatCode="[$-40E]yyyy\.\ mmmm\ d\.\,\ dddd"/>
    <numFmt numFmtId="175" formatCode="#,##0;[Red]#,##0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Times New Roman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0" xfId="59" applyFont="1" applyFill="1" applyBorder="1" applyAlignment="1" applyProtection="1">
      <alignment horizontal="left" vertical="center" wrapText="1" indent="1"/>
      <protection/>
    </xf>
    <xf numFmtId="0" fontId="14" fillId="0" borderId="21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7" fillId="0" borderId="20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1" xfId="59" applyFont="1" applyFill="1" applyBorder="1" applyAlignment="1" applyProtection="1">
      <alignment vertical="center" wrapText="1"/>
      <protection/>
    </xf>
    <xf numFmtId="0" fontId="14" fillId="0" borderId="26" xfId="59" applyFont="1" applyFill="1" applyBorder="1" applyAlignment="1" applyProtection="1">
      <alignment vertical="center" wrapText="1"/>
      <protection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21" xfId="59" applyFont="1" applyFill="1" applyBorder="1" applyAlignment="1" applyProtection="1">
      <alignment horizontal="center" vertical="center" wrapText="1"/>
      <protection/>
    </xf>
    <xf numFmtId="0" fontId="14" fillId="0" borderId="27" xfId="59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left" vertical="center" inden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7" fillId="0" borderId="27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31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/>
      <protection/>
    </xf>
    <xf numFmtId="0" fontId="7" fillId="0" borderId="39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6" fillId="0" borderId="20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6" fillId="0" borderId="16" xfId="60" applyFont="1" applyFill="1" applyBorder="1" applyAlignment="1" applyProtection="1">
      <alignment horizontal="left" vertical="center" indent="1"/>
      <protection/>
    </xf>
    <xf numFmtId="164" fontId="16" fillId="0" borderId="10" xfId="60" applyNumberFormat="1" applyFont="1" applyFill="1" applyBorder="1" applyAlignment="1" applyProtection="1">
      <alignment vertical="center"/>
      <protection locked="0"/>
    </xf>
    <xf numFmtId="164" fontId="16" fillId="0" borderId="24" xfId="60" applyNumberFormat="1" applyFont="1" applyFill="1" applyBorder="1" applyAlignment="1" applyProtection="1">
      <alignment vertical="center"/>
      <protection/>
    </xf>
    <xf numFmtId="0" fontId="16" fillId="0" borderId="17" xfId="60" applyFont="1" applyFill="1" applyBorder="1" applyAlignment="1" applyProtection="1">
      <alignment horizontal="left" vertical="center" indent="1"/>
      <protection/>
    </xf>
    <xf numFmtId="164" fontId="16" fillId="0" borderId="11" xfId="60" applyNumberFormat="1" applyFont="1" applyFill="1" applyBorder="1" applyAlignment="1" applyProtection="1">
      <alignment vertical="center"/>
      <protection locked="0"/>
    </xf>
    <xf numFmtId="164" fontId="16" fillId="0" borderId="23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6" fillId="0" borderId="12" xfId="60" applyNumberFormat="1" applyFont="1" applyFill="1" applyBorder="1" applyAlignment="1" applyProtection="1">
      <alignment vertical="center"/>
      <protection locked="0"/>
    </xf>
    <xf numFmtId="164" fontId="16" fillId="0" borderId="37" xfId="60" applyNumberFormat="1" applyFont="1" applyFill="1" applyBorder="1" applyAlignment="1" applyProtection="1">
      <alignment vertical="center"/>
      <protection/>
    </xf>
    <xf numFmtId="164" fontId="14" fillId="0" borderId="21" xfId="60" applyNumberFormat="1" applyFont="1" applyFill="1" applyBorder="1" applyAlignment="1" applyProtection="1">
      <alignment vertical="center"/>
      <protection/>
    </xf>
    <xf numFmtId="164" fontId="14" fillId="0" borderId="27" xfId="60" applyNumberFormat="1" applyFont="1" applyFill="1" applyBorder="1" applyAlignment="1" applyProtection="1">
      <alignment vertical="center"/>
      <protection/>
    </xf>
    <xf numFmtId="0" fontId="16" fillId="0" borderId="18" xfId="60" applyFont="1" applyFill="1" applyBorder="1" applyAlignment="1" applyProtection="1">
      <alignment horizontal="left" vertical="center" indent="1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164" fontId="14" fillId="0" borderId="21" xfId="60" applyNumberFormat="1" applyFont="1" applyFill="1" applyBorder="1" applyProtection="1">
      <alignment/>
      <protection/>
    </xf>
    <xf numFmtId="164" fontId="14" fillId="0" borderId="27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7" fillId="33" borderId="21" xfId="0" applyNumberFormat="1" applyFont="1" applyFill="1" applyBorder="1" applyAlignment="1" applyProtection="1">
      <alignment vertical="center" wrapText="1"/>
      <protection/>
    </xf>
    <xf numFmtId="164" fontId="0" fillId="33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1" xfId="59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59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right"/>
      <protection/>
    </xf>
    <xf numFmtId="164" fontId="15" fillId="0" borderId="41" xfId="59" applyNumberFormat="1" applyFont="1" applyFill="1" applyBorder="1" applyAlignment="1" applyProtection="1">
      <alignment horizontal="left" vertical="center"/>
      <protection/>
    </xf>
    <xf numFmtId="0" fontId="16" fillId="0" borderId="29" xfId="59" applyFont="1" applyFill="1" applyBorder="1" applyAlignment="1" applyProtection="1">
      <alignment horizontal="left" vertical="center" wrapText="1" indent="1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0" fillId="0" borderId="27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31" xfId="59" applyFont="1" applyFill="1" applyBorder="1" applyAlignment="1">
      <alignment horizontal="center" vertical="center"/>
      <protection/>
    </xf>
    <xf numFmtId="0" fontId="3" fillId="0" borderId="21" xfId="59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3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0" fillId="0" borderId="12" xfId="59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19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43" xfId="59" applyFont="1" applyFill="1" applyBorder="1" applyAlignment="1" applyProtection="1">
      <alignment horizontal="center" vertical="center" wrapText="1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21" xfId="59" applyFont="1" applyFill="1" applyBorder="1" applyAlignment="1" applyProtection="1">
      <alignment horizontal="center" vertical="center"/>
      <protection/>
    </xf>
    <xf numFmtId="0" fontId="16" fillId="0" borderId="2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31" xfId="59" applyFont="1" applyFill="1" applyBorder="1" applyAlignment="1" applyProtection="1">
      <alignment horizontal="center" vertical="center"/>
      <protection/>
    </xf>
    <xf numFmtId="166" fontId="14" fillId="0" borderId="27" xfId="40" applyNumberFormat="1" applyFont="1" applyFill="1" applyBorder="1" applyAlignment="1" applyProtection="1">
      <alignment/>
      <protection/>
    </xf>
    <xf numFmtId="166" fontId="16" fillId="0" borderId="43" xfId="40" applyNumberFormat="1" applyFont="1" applyFill="1" applyBorder="1" applyAlignment="1" applyProtection="1">
      <alignment/>
      <protection locked="0"/>
    </xf>
    <xf numFmtId="166" fontId="16" fillId="0" borderId="23" xfId="40" applyNumberFormat="1" applyFont="1" applyFill="1" applyBorder="1" applyAlignment="1" applyProtection="1">
      <alignment/>
      <protection locked="0"/>
    </xf>
    <xf numFmtId="166" fontId="16" fillId="0" borderId="25" xfId="40" applyNumberFormat="1" applyFont="1" applyFill="1" applyBorder="1" applyAlignment="1" applyProtection="1">
      <alignment/>
      <protection locked="0"/>
    </xf>
    <xf numFmtId="0" fontId="16" fillId="0" borderId="13" xfId="59" applyFont="1" applyFill="1" applyBorder="1" applyProtection="1">
      <alignment/>
      <protection locked="0"/>
    </xf>
    <xf numFmtId="0" fontId="16" fillId="0" borderId="11" xfId="59" applyFont="1" applyFill="1" applyBorder="1" applyProtection="1">
      <alignment/>
      <protection locked="0"/>
    </xf>
    <xf numFmtId="0" fontId="16" fillId="0" borderId="15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left" vertical="center" wrapText="1"/>
      <protection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Fill="1" applyBorder="1" applyAlignment="1" applyProtection="1">
      <alignment vertical="center"/>
      <protection/>
    </xf>
    <xf numFmtId="3" fontId="16" fillId="0" borderId="43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2" fillId="0" borderId="48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36" xfId="0" applyNumberFormat="1" applyFont="1" applyFill="1" applyBorder="1" applyAlignment="1" applyProtection="1">
      <alignment vertical="center" wrapText="1"/>
      <protection/>
    </xf>
    <xf numFmtId="0" fontId="16" fillId="0" borderId="11" xfId="60" applyFont="1" applyFill="1" applyBorder="1" applyAlignment="1" applyProtection="1">
      <alignment horizontal="left" vertical="center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indent="1"/>
      <protection/>
    </xf>
    <xf numFmtId="0" fontId="7" fillId="0" borderId="21" xfId="60" applyFont="1" applyFill="1" applyBorder="1" applyAlignment="1" applyProtection="1">
      <alignment horizontal="left" indent="1"/>
      <protection/>
    </xf>
    <xf numFmtId="0" fontId="20" fillId="0" borderId="21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51" xfId="40" applyNumberFormat="1" applyFont="1" applyFill="1" applyBorder="1" applyAlignment="1" applyProtection="1">
      <alignment/>
      <protection locked="0"/>
    </xf>
    <xf numFmtId="166" fontId="16" fillId="0" borderId="47" xfId="40" applyNumberFormat="1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5" xfId="59" applyFont="1" applyFill="1" applyBorder="1" applyAlignment="1" applyProtection="1">
      <alignment horizontal="center" vertical="center" wrapText="1"/>
      <protection/>
    </xf>
    <xf numFmtId="0" fontId="6" fillId="0" borderId="55" xfId="59" applyFont="1" applyFill="1" applyBorder="1" applyAlignment="1" applyProtection="1">
      <alignment vertical="center" wrapText="1"/>
      <protection/>
    </xf>
    <xf numFmtId="164" fontId="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center" vertical="center" wrapText="1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1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8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wrapText="1"/>
      <protection/>
    </xf>
    <xf numFmtId="0" fontId="20" fillId="0" borderId="28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42" xfId="59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29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0" xfId="59" applyFont="1" applyFill="1" applyBorder="1" applyAlignment="1">
      <alignment horizontal="center" vertical="center"/>
      <protection/>
    </xf>
    <xf numFmtId="166" fontId="3" fillId="0" borderId="21" xfId="59" applyNumberFormat="1" applyFont="1" applyFill="1" applyBorder="1">
      <alignment/>
      <protection/>
    </xf>
    <xf numFmtId="166" fontId="3" fillId="0" borderId="27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4" fillId="0" borderId="20" xfId="59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60" xfId="0" applyFont="1" applyBorder="1" applyAlignment="1">
      <alignment vertical="center" wrapText="1"/>
    </xf>
    <xf numFmtId="0" fontId="16" fillId="0" borderId="55" xfId="59" applyFont="1" applyFill="1" applyBorder="1" applyAlignment="1" applyProtection="1">
      <alignment horizontal="right" vertical="center" wrapText="1" indent="1"/>
      <protection/>
    </xf>
    <xf numFmtId="164" fontId="1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0" fontId="6" fillId="0" borderId="0" xfId="59" applyFont="1" applyFill="1" applyProtection="1">
      <alignment/>
      <protection/>
    </xf>
    <xf numFmtId="0" fontId="14" fillId="0" borderId="58" xfId="59" applyFont="1" applyFill="1" applyBorder="1" applyAlignment="1" applyProtection="1">
      <alignment horizontal="center" vertical="center" wrapText="1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29" xfId="59" applyFont="1" applyFill="1" applyBorder="1" applyAlignment="1" applyProtection="1">
      <alignment vertical="center" wrapText="1"/>
      <protection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21" xfId="0" applyNumberFormat="1" applyFont="1" applyBorder="1" applyAlignment="1" applyProtection="1" quotePrefix="1">
      <alignment horizontal="right" vertical="center" wrapText="1" indent="1"/>
      <protection locked="0"/>
    </xf>
    <xf numFmtId="164" fontId="18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164" fontId="18" fillId="0" borderId="21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right" vertical="center" indent="1"/>
      <protection locked="0"/>
    </xf>
    <xf numFmtId="49" fontId="7" fillId="0" borderId="62" xfId="0" applyNumberFormat="1" applyFont="1" applyFill="1" applyBorder="1" applyAlignment="1" applyProtection="1">
      <alignment horizontal="right" vertical="center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34" borderId="0" xfId="0" applyNumberFormat="1" applyFill="1" applyBorder="1" applyAlignment="1" applyProtection="1">
      <alignment horizontal="center" vertical="center" wrapText="1"/>
      <protection locked="0"/>
    </xf>
    <xf numFmtId="164" fontId="0" fillId="34" borderId="0" xfId="0" applyNumberFormat="1" applyFill="1" applyBorder="1" applyAlignment="1" applyProtection="1">
      <alignment horizontal="left" vertical="center" wrapText="1" indent="1"/>
      <protection locked="0"/>
    </xf>
    <xf numFmtId="164" fontId="5" fillId="34" borderId="0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Alignment="1">
      <alignment vertical="center" wrapText="1"/>
    </xf>
    <xf numFmtId="164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35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Alignment="1" applyProtection="1">
      <alignment vertical="center" wrapText="1"/>
      <protection/>
    </xf>
    <xf numFmtId="49" fontId="14" fillId="34" borderId="11" xfId="59" applyNumberFormat="1" applyFont="1" applyFill="1" applyBorder="1" applyAlignment="1" applyProtection="1">
      <alignment horizontal="left" vertical="center" wrapText="1" indent="1"/>
      <protection/>
    </xf>
    <xf numFmtId="0" fontId="14" fillId="34" borderId="11" xfId="59" applyFont="1" applyFill="1" applyBorder="1" applyAlignment="1" applyProtection="1">
      <alignment horizontal="left" vertical="center" wrapText="1" indent="1"/>
      <protection/>
    </xf>
    <xf numFmtId="164" fontId="14" fillId="34" borderId="11" xfId="59" applyNumberFormat="1" applyFont="1" applyFill="1" applyBorder="1" applyAlignment="1" applyProtection="1">
      <alignment horizontal="right" vertical="center" wrapText="1"/>
      <protection/>
    </xf>
    <xf numFmtId="164" fontId="26" fillId="0" borderId="0" xfId="0" applyNumberFormat="1" applyFont="1" applyAlignment="1">
      <alignment vertical="center" wrapText="1"/>
    </xf>
    <xf numFmtId="49" fontId="14" fillId="34" borderId="11" xfId="59" applyNumberFormat="1" applyFont="1" applyFill="1" applyBorder="1" applyAlignment="1" applyProtection="1">
      <alignment horizontal="left" vertical="center" wrapText="1" indent="1"/>
      <protection/>
    </xf>
    <xf numFmtId="164" fontId="14" fillId="34" borderId="11" xfId="59" applyNumberFormat="1" applyFont="1" applyFill="1" applyBorder="1" applyAlignment="1" applyProtection="1">
      <alignment horizontal="right" vertical="center" wrapText="1"/>
      <protection locked="0"/>
    </xf>
    <xf numFmtId="164" fontId="27" fillId="0" borderId="0" xfId="0" applyNumberFormat="1" applyFont="1" applyAlignment="1">
      <alignment vertical="center" wrapText="1"/>
    </xf>
    <xf numFmtId="49" fontId="16" fillId="34" borderId="11" xfId="59" applyNumberFormat="1" applyFont="1" applyFill="1" applyBorder="1" applyAlignment="1" applyProtection="1">
      <alignment horizontal="left" vertical="center" wrapText="1" indent="1"/>
      <protection/>
    </xf>
    <xf numFmtId="0" fontId="16" fillId="34" borderId="11" xfId="59" applyFont="1" applyFill="1" applyBorder="1" applyAlignment="1" applyProtection="1">
      <alignment horizontal="left" vertical="center" wrapText="1" indent="1"/>
      <protection/>
    </xf>
    <xf numFmtId="164" fontId="16" fillId="34" borderId="11" xfId="59" applyNumberFormat="1" applyFont="1" applyFill="1" applyBorder="1" applyAlignment="1" applyProtection="1">
      <alignment horizontal="right" vertical="center" wrapText="1"/>
      <protection locked="0"/>
    </xf>
    <xf numFmtId="0" fontId="13" fillId="34" borderId="11" xfId="0" applyFont="1" applyFill="1" applyBorder="1" applyAlignment="1">
      <alignment horizontal="left" vertical="center" wrapText="1" indent="1"/>
    </xf>
    <xf numFmtId="0" fontId="28" fillId="34" borderId="11" xfId="0" applyFont="1" applyFill="1" applyBorder="1" applyAlignment="1">
      <alignment horizontal="left" vertical="center" wrapText="1" indent="1"/>
    </xf>
    <xf numFmtId="164" fontId="21" fillId="34" borderId="11" xfId="59" applyNumberFormat="1" applyFont="1" applyFill="1" applyBorder="1" applyAlignment="1" applyProtection="1">
      <alignment horizontal="right" vertical="center" wrapText="1"/>
      <protection locked="0"/>
    </xf>
    <xf numFmtId="164" fontId="27" fillId="0" borderId="0" xfId="0" applyNumberFormat="1" applyFont="1" applyFill="1" applyAlignment="1">
      <alignment vertical="center" wrapText="1"/>
    </xf>
    <xf numFmtId="0" fontId="16" fillId="34" borderId="11" xfId="59" applyFont="1" applyFill="1" applyBorder="1" applyAlignment="1" applyProtection="1">
      <alignment horizontal="left" vertical="center" wrapText="1" indent="1"/>
      <protection/>
    </xf>
    <xf numFmtId="49" fontId="21" fillId="34" borderId="11" xfId="59" applyNumberFormat="1" applyFont="1" applyFill="1" applyBorder="1" applyAlignment="1" applyProtection="1">
      <alignment horizontal="left" vertical="center" wrapText="1" indent="1"/>
      <protection/>
    </xf>
    <xf numFmtId="164" fontId="16" fillId="34" borderId="11" xfId="59" applyNumberFormat="1" applyFont="1" applyFill="1" applyBorder="1" applyAlignment="1" applyProtection="1">
      <alignment horizontal="right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wrapText="1" indent="1"/>
      <protection/>
    </xf>
    <xf numFmtId="164" fontId="13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7" fillId="34" borderId="11" xfId="59" applyFont="1" applyFill="1" applyBorder="1" applyAlignment="1" applyProtection="1">
      <alignment horizontal="left" vertical="center" wrapText="1" indent="1"/>
      <protection/>
    </xf>
    <xf numFmtId="164" fontId="13" fillId="34" borderId="11" xfId="0" applyNumberFormat="1" applyFont="1" applyFill="1" applyBorder="1" applyAlignment="1" applyProtection="1">
      <alignment vertical="center" wrapText="1"/>
      <protection locked="0"/>
    </xf>
    <xf numFmtId="0" fontId="14" fillId="35" borderId="11" xfId="59" applyFont="1" applyFill="1" applyBorder="1" applyAlignment="1" applyProtection="1">
      <alignment horizontal="left" vertical="center" wrapText="1" indent="1"/>
      <protection/>
    </xf>
    <xf numFmtId="164" fontId="7" fillId="35" borderId="11" xfId="0" applyNumberFormat="1" applyFont="1" applyFill="1" applyBorder="1" applyAlignment="1" applyProtection="1">
      <alignment vertical="center" wrapText="1"/>
      <protection locked="0"/>
    </xf>
    <xf numFmtId="164" fontId="0" fillId="34" borderId="0" xfId="0" applyNumberFormat="1" applyFill="1" applyAlignment="1">
      <alignment horizontal="center" vertical="center" wrapText="1"/>
    </xf>
    <xf numFmtId="164" fontId="0" fillId="34" borderId="0" xfId="0" applyNumberFormat="1" applyFill="1" applyAlignment="1">
      <alignment horizontal="left" vertical="center" wrapText="1" indent="1"/>
    </xf>
    <xf numFmtId="164" fontId="0" fillId="34" borderId="0" xfId="0" applyNumberFormat="1" applyFill="1" applyAlignment="1">
      <alignment vertical="center" wrapText="1"/>
    </xf>
    <xf numFmtId="164" fontId="0" fillId="34" borderId="0" xfId="0" applyNumberFormat="1" applyFill="1" applyBorder="1" applyAlignment="1">
      <alignment horizontal="left" vertical="center" wrapText="1" indent="1"/>
    </xf>
    <xf numFmtId="164" fontId="3" fillId="35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21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Alignment="1">
      <alignment horizontal="center" vertical="center" wrapText="1"/>
    </xf>
    <xf numFmtId="164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0" xfId="0" applyNumberFormat="1" applyFill="1" applyAlignment="1" applyProtection="1">
      <alignment vertical="center" wrapText="1"/>
      <protection/>
    </xf>
    <xf numFmtId="49" fontId="14" fillId="34" borderId="20" xfId="59" applyNumberFormat="1" applyFont="1" applyFill="1" applyBorder="1" applyAlignment="1" applyProtection="1">
      <alignment horizontal="left" vertical="center" wrapText="1" indent="1"/>
      <protection/>
    </xf>
    <xf numFmtId="0" fontId="17" fillId="34" borderId="21" xfId="59" applyFont="1" applyFill="1" applyBorder="1" applyAlignment="1" applyProtection="1">
      <alignment horizontal="left" vertical="center" wrapText="1" indent="1"/>
      <protection/>
    </xf>
    <xf numFmtId="164" fontId="10" fillId="34" borderId="21" xfId="59" applyNumberFormat="1" applyFont="1" applyFill="1" applyBorder="1" applyAlignment="1" applyProtection="1">
      <alignment horizontal="right" vertical="center" wrapText="1"/>
      <protection/>
    </xf>
    <xf numFmtId="49" fontId="16" fillId="34" borderId="17" xfId="59" applyNumberFormat="1" applyFont="1" applyFill="1" applyBorder="1" applyAlignment="1" applyProtection="1">
      <alignment horizontal="left" vertical="center" wrapText="1" indent="1"/>
      <protection/>
    </xf>
    <xf numFmtId="0" fontId="19" fillId="34" borderId="11" xfId="0" applyFont="1" applyFill="1" applyBorder="1" applyAlignment="1">
      <alignment horizontal="left" wrapText="1" indent="1"/>
    </xf>
    <xf numFmtId="3" fontId="29" fillId="34" borderId="11" xfId="0" applyNumberFormat="1" applyFont="1" applyFill="1" applyBorder="1" applyAlignment="1">
      <alignment/>
    </xf>
    <xf numFmtId="49" fontId="16" fillId="34" borderId="16" xfId="59" applyNumberFormat="1" applyFont="1" applyFill="1" applyBorder="1" applyAlignment="1" applyProtection="1">
      <alignment horizontal="left" vertical="center" wrapText="1" indent="1"/>
      <protection/>
    </xf>
    <xf numFmtId="0" fontId="19" fillId="34" borderId="10" xfId="0" applyFont="1" applyFill="1" applyBorder="1" applyAlignment="1">
      <alignment horizontal="left" wrapText="1" indent="1"/>
    </xf>
    <xf numFmtId="3" fontId="30" fillId="34" borderId="10" xfId="0" applyNumberFormat="1" applyFont="1" applyFill="1" applyBorder="1" applyAlignment="1">
      <alignment/>
    </xf>
    <xf numFmtId="0" fontId="17" fillId="34" borderId="21" xfId="59" applyFont="1" applyFill="1" applyBorder="1" applyAlignment="1" applyProtection="1">
      <alignment horizontal="left" indent="1"/>
      <protection/>
    </xf>
    <xf numFmtId="164" fontId="10" fillId="34" borderId="21" xfId="59" applyNumberFormat="1" applyFont="1" applyFill="1" applyBorder="1" applyAlignment="1" applyProtection="1">
      <alignment horizontal="right" vertical="center" wrapText="1"/>
      <protection locked="0"/>
    </xf>
    <xf numFmtId="164" fontId="1" fillId="34" borderId="11" xfId="59" applyNumberFormat="1" applyFont="1" applyFill="1" applyBorder="1" applyAlignment="1" applyProtection="1">
      <alignment horizontal="right" vertical="center" wrapText="1"/>
      <protection locked="0"/>
    </xf>
    <xf numFmtId="0" fontId="16" fillId="34" borderId="21" xfId="59" applyFont="1" applyFill="1" applyBorder="1" applyAlignment="1" applyProtection="1">
      <alignment horizontal="left" vertical="center" wrapText="1" indent="1"/>
      <protection/>
    </xf>
    <xf numFmtId="164" fontId="9" fillId="34" borderId="21" xfId="59" applyNumberFormat="1" applyFont="1" applyFill="1" applyBorder="1" applyAlignment="1" applyProtection="1">
      <alignment horizontal="right" vertical="center" wrapText="1"/>
      <protection locked="0"/>
    </xf>
    <xf numFmtId="49" fontId="16" fillId="34" borderId="18" xfId="59" applyNumberFormat="1" applyFont="1" applyFill="1" applyBorder="1" applyAlignment="1" applyProtection="1">
      <alignment horizontal="left" vertical="center" wrapText="1" indent="1"/>
      <protection/>
    </xf>
    <xf numFmtId="0" fontId="16" fillId="34" borderId="12" xfId="59" applyFont="1" applyFill="1" applyBorder="1" applyAlignment="1" applyProtection="1">
      <alignment horizontal="left" vertical="center" wrapText="1" indent="1"/>
      <protection/>
    </xf>
    <xf numFmtId="164" fontId="1" fillId="34" borderId="12" xfId="59" applyNumberFormat="1" applyFont="1" applyFill="1" applyBorder="1" applyAlignment="1" applyProtection="1">
      <alignment horizontal="right" vertical="center" wrapText="1"/>
      <protection locked="0"/>
    </xf>
    <xf numFmtId="164" fontId="31" fillId="34" borderId="0" xfId="0" applyNumberFormat="1" applyFont="1" applyFill="1" applyAlignment="1">
      <alignment vertical="center" wrapText="1"/>
    </xf>
    <xf numFmtId="3" fontId="9" fillId="34" borderId="21" xfId="0" applyNumberFormat="1" applyFont="1" applyFill="1" applyBorder="1" applyAlignment="1" applyProtection="1">
      <alignment vertical="center" wrapText="1"/>
      <protection locked="0"/>
    </xf>
    <xf numFmtId="0" fontId="16" fillId="34" borderId="12" xfId="0" applyFont="1" applyFill="1" applyBorder="1" applyAlignment="1">
      <alignment horizontal="left" vertical="center" wrapText="1" indent="1"/>
    </xf>
    <xf numFmtId="3" fontId="30" fillId="34" borderId="12" xfId="0" applyNumberFormat="1" applyFont="1" applyFill="1" applyBorder="1" applyAlignment="1">
      <alignment/>
    </xf>
    <xf numFmtId="0" fontId="14" fillId="35" borderId="20" xfId="59" applyFont="1" applyFill="1" applyBorder="1" applyAlignment="1" applyProtection="1">
      <alignment horizontal="left" vertical="center" wrapText="1" indent="1"/>
      <protection/>
    </xf>
    <xf numFmtId="0" fontId="14" fillId="35" borderId="21" xfId="59" applyFont="1" applyFill="1" applyBorder="1" applyAlignment="1" applyProtection="1">
      <alignment horizontal="left" vertical="center" wrapText="1" indent="1"/>
      <protection/>
    </xf>
    <xf numFmtId="164" fontId="4" fillId="35" borderId="21" xfId="0" applyNumberFormat="1" applyFont="1" applyFill="1" applyBorder="1" applyAlignment="1" applyProtection="1">
      <alignment vertical="center" wrapText="1"/>
      <protection locked="0"/>
    </xf>
    <xf numFmtId="164" fontId="3" fillId="34" borderId="0" xfId="0" applyNumberFormat="1" applyFont="1" applyFill="1" applyAlignment="1">
      <alignment vertical="center" wrapText="1"/>
    </xf>
    <xf numFmtId="164" fontId="0" fillId="34" borderId="0" xfId="0" applyNumberFormat="1" applyFill="1" applyAlignment="1" applyProtection="1">
      <alignment horizontal="center" vertical="center" wrapText="1"/>
      <protection locked="0"/>
    </xf>
    <xf numFmtId="164" fontId="0" fillId="0" borderId="0" xfId="59" applyNumberFormat="1" applyFont="1" applyFill="1" applyProtection="1">
      <alignment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3" fontId="16" fillId="0" borderId="11" xfId="0" applyNumberFormat="1" applyFont="1" applyBorder="1" applyAlignment="1" applyProtection="1">
      <alignment horizontal="right" vertical="center" indent="1"/>
      <protection locked="0"/>
    </xf>
    <xf numFmtId="164" fontId="14" fillId="33" borderId="60" xfId="0" applyNumberFormat="1" applyFont="1" applyFill="1" applyBorder="1" applyAlignment="1" applyProtection="1">
      <alignment vertical="center" wrapText="1"/>
      <protection/>
    </xf>
    <xf numFmtId="164" fontId="14" fillId="0" borderId="60" xfId="0" applyNumberFormat="1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0" fillId="0" borderId="60" xfId="0" applyNumberForma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/>
    </xf>
    <xf numFmtId="164" fontId="3" fillId="0" borderId="63" xfId="0" applyNumberFormat="1" applyFont="1" applyFill="1" applyBorder="1" applyAlignment="1">
      <alignment vertical="center" wrapText="1"/>
    </xf>
    <xf numFmtId="173" fontId="2" fillId="0" borderId="0" xfId="59" applyNumberFormat="1" applyFill="1" applyProtection="1">
      <alignment/>
      <protection/>
    </xf>
    <xf numFmtId="173" fontId="16" fillId="0" borderId="0" xfId="59" applyNumberFormat="1" applyFont="1" applyFill="1" applyProtection="1">
      <alignment/>
      <protection/>
    </xf>
    <xf numFmtId="173" fontId="0" fillId="0" borderId="0" xfId="59" applyNumberFormat="1" applyFont="1" applyFill="1" applyProtection="1">
      <alignment/>
      <protection/>
    </xf>
    <xf numFmtId="3" fontId="2" fillId="0" borderId="0" xfId="59" applyNumberFormat="1" applyFill="1" applyProtection="1">
      <alignment/>
      <protection/>
    </xf>
    <xf numFmtId="3" fontId="16" fillId="0" borderId="0" xfId="59" applyNumberFormat="1" applyFont="1" applyFill="1" applyProtection="1">
      <alignment/>
      <protection/>
    </xf>
    <xf numFmtId="3" fontId="0" fillId="0" borderId="0" xfId="59" applyNumberFormat="1" applyFont="1" applyFill="1" applyProtection="1">
      <alignment/>
      <protection/>
    </xf>
    <xf numFmtId="3" fontId="2" fillId="0" borderId="0" xfId="59" applyNumberFormat="1" applyFill="1" applyAlignment="1" applyProtection="1">
      <alignment/>
      <protection/>
    </xf>
    <xf numFmtId="173" fontId="2" fillId="0" borderId="0" xfId="59" applyNumberFormat="1" applyFill="1" applyAlignment="1" applyProtection="1">
      <alignment/>
      <protection/>
    </xf>
    <xf numFmtId="3" fontId="14" fillId="0" borderId="11" xfId="0" applyNumberFormat="1" applyFont="1" applyBorder="1" applyAlignment="1" applyProtection="1">
      <alignment horizontal="right" vertical="center" indent="1"/>
      <protection locked="0"/>
    </xf>
    <xf numFmtId="164" fontId="16" fillId="0" borderId="64" xfId="0" applyNumberFormat="1" applyFont="1" applyFill="1" applyBorder="1" applyAlignment="1" applyProtection="1">
      <alignment vertical="center" wrapText="1"/>
      <protection locked="0"/>
    </xf>
    <xf numFmtId="164" fontId="0" fillId="0" borderId="31" xfId="0" applyNumberFormat="1" applyFont="1" applyFill="1" applyBorder="1" applyAlignment="1" applyProtection="1">
      <alignment vertical="top" wrapText="1"/>
      <protection locked="0"/>
    </xf>
    <xf numFmtId="164" fontId="0" fillId="0" borderId="15" xfId="0" applyNumberFormat="1" applyFont="1" applyFill="1" applyBorder="1" applyAlignment="1" applyProtection="1">
      <alignment vertical="top" wrapText="1"/>
      <protection/>
    </xf>
    <xf numFmtId="0" fontId="32" fillId="35" borderId="11" xfId="0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36" borderId="11" xfId="0" applyFill="1" applyBorder="1" applyAlignment="1">
      <alignment/>
    </xf>
    <xf numFmtId="0" fontId="32" fillId="36" borderId="11" xfId="0" applyFont="1" applyFill="1" applyBorder="1" applyAlignment="1">
      <alignment/>
    </xf>
    <xf numFmtId="3" fontId="32" fillId="36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32" fillId="0" borderId="11" xfId="0" applyFont="1" applyBorder="1" applyAlignment="1">
      <alignment/>
    </xf>
    <xf numFmtId="3" fontId="32" fillId="35" borderId="11" xfId="0" applyNumberFormat="1" applyFont="1" applyFill="1" applyBorder="1" applyAlignment="1">
      <alignment/>
    </xf>
    <xf numFmtId="164" fontId="0" fillId="0" borderId="64" xfId="0" applyNumberFormat="1" applyFont="1" applyFill="1" applyBorder="1" applyAlignment="1" applyProtection="1">
      <alignment vertical="top" wrapText="1"/>
      <protection locked="0"/>
    </xf>
    <xf numFmtId="164" fontId="2" fillId="0" borderId="0" xfId="59" applyNumberFormat="1" applyFont="1" applyFill="1" applyProtection="1">
      <alignment/>
      <protection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2" borderId="11" xfId="0" applyFont="1" applyFill="1" applyBorder="1" applyAlignment="1">
      <alignment/>
    </xf>
    <xf numFmtId="0" fontId="32" fillId="10" borderId="11" xfId="0" applyFont="1" applyFill="1" applyBorder="1" applyAlignment="1">
      <alignment/>
    </xf>
    <xf numFmtId="0" fontId="32" fillId="3" borderId="11" xfId="0" applyFon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10" borderId="11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32" fillId="0" borderId="11" xfId="0" applyNumberFormat="1" applyFont="1" applyBorder="1" applyAlignment="1">
      <alignment/>
    </xf>
    <xf numFmtId="3" fontId="32" fillId="2" borderId="11" xfId="0" applyNumberFormat="1" applyFont="1" applyFill="1" applyBorder="1" applyAlignment="1">
      <alignment/>
    </xf>
    <xf numFmtId="3" fontId="32" fillId="10" borderId="11" xfId="0" applyNumberFormat="1" applyFont="1" applyFill="1" applyBorder="1" applyAlignment="1">
      <alignment/>
    </xf>
    <xf numFmtId="3" fontId="0" fillId="3" borderId="0" xfId="0" applyNumberFormat="1" applyFill="1" applyAlignment="1">
      <alignment/>
    </xf>
    <xf numFmtId="3" fontId="32" fillId="37" borderId="11" xfId="0" applyNumberFormat="1" applyFon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32" fillId="37" borderId="53" xfId="0" applyNumberFormat="1" applyFont="1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0" fontId="32" fillId="38" borderId="11" xfId="0" applyFont="1" applyFill="1" applyBorder="1" applyAlignment="1">
      <alignment/>
    </xf>
    <xf numFmtId="3" fontId="32" fillId="38" borderId="11" xfId="0" applyNumberFormat="1" applyFont="1" applyFill="1" applyBorder="1" applyAlignment="1">
      <alignment/>
    </xf>
    <xf numFmtId="3" fontId="33" fillId="0" borderId="11" xfId="0" applyNumberFormat="1" applyFont="1" applyBorder="1" applyAlignment="1">
      <alignment/>
    </xf>
    <xf numFmtId="3" fontId="32" fillId="0" borderId="53" xfId="0" applyNumberFormat="1" applyFont="1" applyFill="1" applyBorder="1" applyAlignment="1">
      <alignment/>
    </xf>
    <xf numFmtId="0" fontId="72" fillId="0" borderId="11" xfId="0" applyFont="1" applyBorder="1" applyAlignment="1">
      <alignment wrapText="1"/>
    </xf>
    <xf numFmtId="14" fontId="72" fillId="0" borderId="11" xfId="0" applyNumberFormat="1" applyFont="1" applyBorder="1" applyAlignment="1">
      <alignment/>
    </xf>
    <xf numFmtId="0" fontId="72" fillId="0" borderId="11" xfId="0" applyFont="1" applyBorder="1" applyAlignment="1">
      <alignment/>
    </xf>
    <xf numFmtId="0" fontId="68" fillId="39" borderId="11" xfId="0" applyFont="1" applyFill="1" applyBorder="1" applyAlignment="1">
      <alignment/>
    </xf>
    <xf numFmtId="3" fontId="68" fillId="39" borderId="11" xfId="0" applyNumberFormat="1" applyFont="1" applyFill="1" applyBorder="1" applyAlignment="1">
      <alignment/>
    </xf>
    <xf numFmtId="0" fontId="68" fillId="38" borderId="11" xfId="0" applyFont="1" applyFill="1" applyBorder="1" applyAlignment="1">
      <alignment/>
    </xf>
    <xf numFmtId="3" fontId="68" fillId="38" borderId="11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8" fillId="38" borderId="0" xfId="0" applyFont="1" applyFill="1" applyAlignment="1">
      <alignment/>
    </xf>
    <xf numFmtId="0" fontId="0" fillId="38" borderId="0" xfId="0" applyFill="1" applyAlignment="1">
      <alignment/>
    </xf>
    <xf numFmtId="0" fontId="32" fillId="0" borderId="11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3" fontId="0" fillId="38" borderId="11" xfId="0" applyNumberFormat="1" applyFill="1" applyBorder="1" applyAlignment="1">
      <alignment/>
    </xf>
    <xf numFmtId="0" fontId="34" fillId="0" borderId="11" xfId="0" applyFont="1" applyBorder="1" applyAlignment="1">
      <alignment/>
    </xf>
    <xf numFmtId="0" fontId="34" fillId="0" borderId="11" xfId="0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53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3" fontId="32" fillId="36" borderId="53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0" fontId="32" fillId="35" borderId="11" xfId="0" applyFont="1" applyFill="1" applyBorder="1" applyAlignment="1">
      <alignment wrapText="1"/>
    </xf>
    <xf numFmtId="0" fontId="32" fillId="13" borderId="53" xfId="0" applyFont="1" applyFill="1" applyBorder="1" applyAlignment="1">
      <alignment/>
    </xf>
    <xf numFmtId="3" fontId="0" fillId="13" borderId="53" xfId="0" applyNumberFormat="1" applyFill="1" applyBorder="1" applyAlignment="1">
      <alignment/>
    </xf>
    <xf numFmtId="3" fontId="32" fillId="13" borderId="5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2" fillId="40" borderId="11" xfId="0" applyFont="1" applyFill="1" applyBorder="1" applyAlignment="1">
      <alignment/>
    </xf>
    <xf numFmtId="3" fontId="0" fillId="40" borderId="11" xfId="0" applyNumberFormat="1" applyFill="1" applyBorder="1" applyAlignment="1">
      <alignment/>
    </xf>
    <xf numFmtId="3" fontId="0" fillId="40" borderId="53" xfId="0" applyNumberFormat="1" applyFill="1" applyBorder="1" applyAlignment="1">
      <alignment/>
    </xf>
    <xf numFmtId="3" fontId="32" fillId="40" borderId="11" xfId="0" applyNumberFormat="1" applyFont="1" applyFill="1" applyBorder="1" applyAlignment="1">
      <alignment/>
    </xf>
    <xf numFmtId="0" fontId="32" fillId="11" borderId="11" xfId="0" applyFont="1" applyFill="1" applyBorder="1" applyAlignment="1">
      <alignment wrapText="1"/>
    </xf>
    <xf numFmtId="14" fontId="72" fillId="0" borderId="11" xfId="0" applyNumberFormat="1" applyFont="1" applyFill="1" applyBorder="1" applyAlignment="1">
      <alignment/>
    </xf>
    <xf numFmtId="0" fontId="68" fillId="11" borderId="11" xfId="0" applyFont="1" applyFill="1" applyBorder="1" applyAlignment="1">
      <alignment/>
    </xf>
    <xf numFmtId="3" fontId="68" fillId="11" borderId="11" xfId="0" applyNumberFormat="1" applyFont="1" applyFill="1" applyBorder="1" applyAlignment="1">
      <alignment/>
    </xf>
    <xf numFmtId="3" fontId="32" fillId="11" borderId="11" xfId="0" applyNumberFormat="1" applyFont="1" applyFill="1" applyBorder="1" applyAlignment="1">
      <alignment/>
    </xf>
    <xf numFmtId="3" fontId="33" fillId="0" borderId="11" xfId="0" applyNumberFormat="1" applyFont="1" applyBorder="1" applyAlignment="1">
      <alignment wrapText="1"/>
    </xf>
    <xf numFmtId="3" fontId="30" fillId="0" borderId="10" xfId="0" applyNumberFormat="1" applyFont="1" applyFill="1" applyBorder="1" applyAlignment="1">
      <alignment/>
    </xf>
    <xf numFmtId="0" fontId="32" fillId="13" borderId="11" xfId="0" applyFont="1" applyFill="1" applyBorder="1" applyAlignment="1">
      <alignment/>
    </xf>
    <xf numFmtId="3" fontId="32" fillId="13" borderId="11" xfId="0" applyNumberFormat="1" applyFont="1" applyFill="1" applyBorder="1" applyAlignment="1">
      <alignment/>
    </xf>
    <xf numFmtId="175" fontId="32" fillId="13" borderId="11" xfId="0" applyNumberFormat="1" applyFont="1" applyFill="1" applyBorder="1" applyAlignment="1">
      <alignment/>
    </xf>
    <xf numFmtId="3" fontId="16" fillId="0" borderId="11" xfId="0" applyNumberFormat="1" applyFont="1" applyBorder="1" applyAlignment="1" applyProtection="1">
      <alignment vertical="center"/>
      <protection locked="0"/>
    </xf>
    <xf numFmtId="3" fontId="14" fillId="0" borderId="11" xfId="0" applyNumberFormat="1" applyFont="1" applyBorder="1" applyAlignment="1" applyProtection="1">
      <alignment vertical="center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41" xfId="59" applyNumberFormat="1" applyFont="1" applyFill="1" applyBorder="1" applyAlignment="1" applyProtection="1">
      <alignment horizontal="left" vertical="center"/>
      <protection/>
    </xf>
    <xf numFmtId="164" fontId="15" fillId="0" borderId="41" xfId="59" applyNumberFormat="1" applyFont="1" applyFill="1" applyBorder="1" applyAlignment="1" applyProtection="1">
      <alignment horizontal="left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73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31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0" xfId="59" applyFont="1" applyFill="1" applyBorder="1" applyAlignment="1" applyProtection="1">
      <alignment horizontal="left"/>
      <protection/>
    </xf>
    <xf numFmtId="0" fontId="7" fillId="0" borderId="21" xfId="59" applyFont="1" applyFill="1" applyBorder="1" applyAlignment="1" applyProtection="1">
      <alignment horizontal="left"/>
      <protection/>
    </xf>
    <xf numFmtId="0" fontId="16" fillId="0" borderId="55" xfId="59" applyFont="1" applyFill="1" applyBorder="1" applyAlignment="1">
      <alignment horizontal="justify" vertical="center" wrapTex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43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25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 horizontal="right" indent="1"/>
      <protection/>
    </xf>
    <xf numFmtId="0" fontId="14" fillId="0" borderId="27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16" fillId="0" borderId="72" xfId="0" applyFont="1" applyFill="1" applyBorder="1" applyAlignment="1" applyProtection="1">
      <alignment horizontal="left" indent="1"/>
      <protection locked="0"/>
    </xf>
    <xf numFmtId="0" fontId="16" fillId="0" borderId="45" xfId="0" applyFont="1" applyFill="1" applyBorder="1" applyAlignment="1" applyProtection="1">
      <alignment horizontal="left" indent="1"/>
      <protection locked="0"/>
    </xf>
    <xf numFmtId="0" fontId="16" fillId="0" borderId="46" xfId="0" applyFont="1" applyFill="1" applyBorder="1" applyAlignment="1" applyProtection="1">
      <alignment horizontal="left" indent="1"/>
      <protection locked="0"/>
    </xf>
    <xf numFmtId="0" fontId="16" fillId="0" borderId="6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 horizontal="center" vertical="top"/>
      <protection locked="0"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40" xfId="60" applyFont="1" applyFill="1" applyBorder="1" applyAlignment="1" applyProtection="1">
      <alignment horizontal="left" vertical="center" indent="1"/>
      <protection/>
    </xf>
    <xf numFmtId="0" fontId="15" fillId="0" borderId="50" xfId="60" applyFont="1" applyFill="1" applyBorder="1" applyAlignment="1" applyProtection="1">
      <alignment horizontal="left" vertical="center" indent="1"/>
      <protection/>
    </xf>
    <xf numFmtId="0" fontId="15" fillId="0" borderId="42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 textRotation="180"/>
      <protection locked="0"/>
    </xf>
    <xf numFmtId="164" fontId="0" fillId="34" borderId="0" xfId="0" applyNumberFormat="1" applyFill="1" applyAlignment="1">
      <alignment horizontal="center" vertical="center" wrapText="1"/>
    </xf>
    <xf numFmtId="0" fontId="32" fillId="35" borderId="53" xfId="0" applyFont="1" applyFill="1" applyBorder="1" applyAlignment="1">
      <alignment horizontal="center"/>
    </xf>
    <xf numFmtId="0" fontId="32" fillId="35" borderId="14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view="pageLayout" zoomScaleSheetLayoutView="100" workbookViewId="0" topLeftCell="A6">
      <selection activeCell="C40" sqref="C40"/>
    </sheetView>
  </sheetViews>
  <sheetFormatPr defaultColWidth="9.00390625" defaultRowHeight="12.75"/>
  <cols>
    <col min="1" max="1" width="9.50390625" style="295" customWidth="1"/>
    <col min="2" max="2" width="57.50390625" style="295" bestFit="1" customWidth="1"/>
    <col min="3" max="3" width="19.625" style="296" bestFit="1" customWidth="1"/>
    <col min="4" max="4" width="1.4921875" style="320" customWidth="1"/>
    <col min="5" max="5" width="19.625" style="296" bestFit="1" customWidth="1"/>
    <col min="6" max="6" width="11.50390625" style="492" bestFit="1" customWidth="1"/>
    <col min="7" max="7" width="8.375" style="489" bestFit="1" customWidth="1"/>
    <col min="8" max="16384" width="9.375" style="320" customWidth="1"/>
  </cols>
  <sheetData>
    <row r="1" spans="1:5" ht="15.75" customHeight="1">
      <c r="A1" s="577" t="s">
        <v>8</v>
      </c>
      <c r="B1" s="577"/>
      <c r="C1" s="577"/>
      <c r="E1" s="320"/>
    </row>
    <row r="2" spans="1:5" ht="15.75" customHeight="1" thickBot="1">
      <c r="A2" s="578" t="s">
        <v>115</v>
      </c>
      <c r="B2" s="578"/>
      <c r="C2" s="229" t="s">
        <v>294</v>
      </c>
      <c r="E2" s="229" t="s">
        <v>294</v>
      </c>
    </row>
    <row r="3" spans="1:7" ht="37.5" customHeight="1" thickBot="1">
      <c r="A3" s="18" t="s">
        <v>59</v>
      </c>
      <c r="B3" s="19" t="s">
        <v>10</v>
      </c>
      <c r="C3" s="31" t="s">
        <v>444</v>
      </c>
      <c r="E3" s="31" t="s">
        <v>437</v>
      </c>
      <c r="F3" s="492" t="s">
        <v>372</v>
      </c>
      <c r="G3" s="489" t="s">
        <v>371</v>
      </c>
    </row>
    <row r="4" spans="1:7" s="321" customFormat="1" ht="12" customHeight="1" thickBot="1">
      <c r="A4" s="317">
        <v>1</v>
      </c>
      <c r="B4" s="318">
        <v>2</v>
      </c>
      <c r="C4" s="319">
        <v>3</v>
      </c>
      <c r="E4" s="319">
        <v>3</v>
      </c>
      <c r="F4" s="493"/>
      <c r="G4" s="490"/>
    </row>
    <row r="5" spans="1:7" s="322" customFormat="1" ht="12" customHeight="1" thickBot="1">
      <c r="A5" s="15" t="s">
        <v>11</v>
      </c>
      <c r="B5" s="16" t="s">
        <v>234</v>
      </c>
      <c r="C5" s="221">
        <f>+C6+C7+C8+C9+C10</f>
        <v>0</v>
      </c>
      <c r="E5" s="221">
        <f>+E6+E7+E8+E9+E10</f>
        <v>0</v>
      </c>
      <c r="F5" s="494">
        <f>C5-E5</f>
        <v>0</v>
      </c>
      <c r="G5" s="491"/>
    </row>
    <row r="6" spans="1:7" s="322" customFormat="1" ht="12" customHeight="1">
      <c r="A6" s="12" t="s">
        <v>80</v>
      </c>
      <c r="B6" s="370" t="s">
        <v>368</v>
      </c>
      <c r="C6" s="224"/>
      <c r="E6" s="224"/>
      <c r="F6" s="494">
        <f aca="true" t="shared" si="0" ref="F6:F26">C6-E6</f>
        <v>0</v>
      </c>
      <c r="G6" s="491"/>
    </row>
    <row r="7" spans="1:7" s="322" customFormat="1" ht="12" customHeight="1">
      <c r="A7" s="11" t="s">
        <v>81</v>
      </c>
      <c r="B7" s="218" t="s">
        <v>236</v>
      </c>
      <c r="C7" s="223"/>
      <c r="E7" s="223"/>
      <c r="F7" s="494">
        <f t="shared" si="0"/>
        <v>0</v>
      </c>
      <c r="G7" s="491"/>
    </row>
    <row r="8" spans="1:7" s="322" customFormat="1" ht="12" customHeight="1">
      <c r="A8" s="11" t="s">
        <v>82</v>
      </c>
      <c r="B8" s="218" t="s">
        <v>237</v>
      </c>
      <c r="C8" s="223"/>
      <c r="E8" s="223"/>
      <c r="F8" s="494">
        <f t="shared" si="0"/>
        <v>0</v>
      </c>
      <c r="G8" s="491"/>
    </row>
    <row r="9" spans="1:7" s="322" customFormat="1" ht="12" customHeight="1">
      <c r="A9" s="11" t="s">
        <v>83</v>
      </c>
      <c r="B9" s="218" t="s">
        <v>238</v>
      </c>
      <c r="C9" s="223"/>
      <c r="E9" s="223"/>
      <c r="F9" s="494">
        <f t="shared" si="0"/>
        <v>0</v>
      </c>
      <c r="G9" s="491"/>
    </row>
    <row r="10" spans="1:7" s="322" customFormat="1" ht="12" customHeight="1" thickBot="1">
      <c r="A10" s="11" t="s">
        <v>114</v>
      </c>
      <c r="B10" s="218" t="s">
        <v>239</v>
      </c>
      <c r="C10" s="223"/>
      <c r="E10" s="223"/>
      <c r="F10" s="494">
        <f t="shared" si="0"/>
        <v>0</v>
      </c>
      <c r="G10" s="491"/>
    </row>
    <row r="11" spans="1:7" s="322" customFormat="1" ht="12" customHeight="1" thickBot="1">
      <c r="A11" s="15" t="s">
        <v>12</v>
      </c>
      <c r="B11" s="217" t="s">
        <v>187</v>
      </c>
      <c r="C11" s="353">
        <v>542746621</v>
      </c>
      <c r="E11" s="353">
        <v>448934716</v>
      </c>
      <c r="F11" s="494">
        <f t="shared" si="0"/>
        <v>93811905</v>
      </c>
      <c r="G11" s="491">
        <f aca="true" t="shared" si="1" ref="G11:G26">C11/E11</f>
        <v>1.208965583762072</v>
      </c>
    </row>
    <row r="12" spans="1:7" s="322" customFormat="1" ht="12" customHeight="1" thickBot="1">
      <c r="A12" s="15" t="s">
        <v>13</v>
      </c>
      <c r="B12" s="16" t="s">
        <v>199</v>
      </c>
      <c r="C12" s="353">
        <v>2800000</v>
      </c>
      <c r="E12" s="353"/>
      <c r="F12" s="494">
        <f t="shared" si="0"/>
        <v>2800000</v>
      </c>
      <c r="G12" s="491" t="e">
        <f t="shared" si="1"/>
        <v>#DIV/0!</v>
      </c>
    </row>
    <row r="13" spans="1:7" s="322" customFormat="1" ht="12" customHeight="1" thickBot="1">
      <c r="A13" s="15" t="s">
        <v>121</v>
      </c>
      <c r="B13" s="217" t="s">
        <v>240</v>
      </c>
      <c r="C13" s="371">
        <v>120705820</v>
      </c>
      <c r="E13" s="371">
        <v>150076310</v>
      </c>
      <c r="F13" s="494">
        <f t="shared" si="0"/>
        <v>-29370490</v>
      </c>
      <c r="G13" s="491">
        <f t="shared" si="1"/>
        <v>0.8042962943318636</v>
      </c>
    </row>
    <row r="14" spans="1:7" s="322" customFormat="1" ht="12" customHeight="1" thickBot="1">
      <c r="A14" s="15" t="s">
        <v>15</v>
      </c>
      <c r="B14" s="217" t="s">
        <v>5</v>
      </c>
      <c r="C14" s="353"/>
      <c r="E14" s="353"/>
      <c r="F14" s="494">
        <f t="shared" si="0"/>
        <v>0</v>
      </c>
      <c r="G14" s="491"/>
    </row>
    <row r="15" spans="1:7" s="322" customFormat="1" ht="12" customHeight="1" thickBot="1">
      <c r="A15" s="15" t="s">
        <v>16</v>
      </c>
      <c r="B15" s="217" t="s">
        <v>188</v>
      </c>
      <c r="C15" s="353"/>
      <c r="E15" s="353"/>
      <c r="F15" s="494">
        <f t="shared" si="0"/>
        <v>0</v>
      </c>
      <c r="G15" s="491"/>
    </row>
    <row r="16" spans="1:7" s="322" customFormat="1" ht="12" customHeight="1" thickBot="1">
      <c r="A16" s="15" t="s">
        <v>123</v>
      </c>
      <c r="B16" s="217" t="s">
        <v>222</v>
      </c>
      <c r="C16" s="353"/>
      <c r="E16" s="353"/>
      <c r="F16" s="494">
        <f t="shared" si="0"/>
        <v>0</v>
      </c>
      <c r="G16" s="491"/>
    </row>
    <row r="17" spans="1:7" s="322" customFormat="1" ht="12" customHeight="1" thickBot="1">
      <c r="A17" s="15" t="s">
        <v>18</v>
      </c>
      <c r="B17" s="16" t="s">
        <v>241</v>
      </c>
      <c r="C17" s="227">
        <f>+C5+C11+C12+C13+C14+C15+C16</f>
        <v>666252441</v>
      </c>
      <c r="E17" s="227">
        <f>+E5+E11+E12+E13+E14+E15+E16</f>
        <v>599011026</v>
      </c>
      <c r="F17" s="494">
        <f t="shared" si="0"/>
        <v>67241415</v>
      </c>
      <c r="G17" s="491">
        <f t="shared" si="1"/>
        <v>1.112254052231753</v>
      </c>
    </row>
    <row r="18" spans="1:7" s="322" customFormat="1" ht="12" customHeight="1" thickBot="1">
      <c r="A18" s="15" t="s">
        <v>19</v>
      </c>
      <c r="B18" s="217" t="s">
        <v>242</v>
      </c>
      <c r="C18" s="221">
        <f>SUM(C19:C23)</f>
        <v>22567040</v>
      </c>
      <c r="E18" s="221">
        <f>SUM(E19:E23)</f>
        <v>18714111</v>
      </c>
      <c r="F18" s="494">
        <f t="shared" si="0"/>
        <v>3852929</v>
      </c>
      <c r="G18" s="491">
        <f t="shared" si="1"/>
        <v>1.2058836243944475</v>
      </c>
    </row>
    <row r="19" spans="1:7" s="322" customFormat="1" ht="12" customHeight="1">
      <c r="A19" s="11" t="s">
        <v>225</v>
      </c>
      <c r="B19" s="218" t="s">
        <v>245</v>
      </c>
      <c r="C19" s="226"/>
      <c r="E19" s="226"/>
      <c r="F19" s="494">
        <f t="shared" si="0"/>
        <v>0</v>
      </c>
      <c r="G19" s="491"/>
    </row>
    <row r="20" spans="1:7" s="322" customFormat="1" ht="12" customHeight="1">
      <c r="A20" s="11" t="s">
        <v>226</v>
      </c>
      <c r="B20" s="218" t="s">
        <v>246</v>
      </c>
      <c r="C20" s="226"/>
      <c r="E20" s="226"/>
      <c r="F20" s="494">
        <f t="shared" si="0"/>
        <v>0</v>
      </c>
      <c r="G20" s="491"/>
    </row>
    <row r="21" spans="1:7" s="322" customFormat="1" ht="12" customHeight="1">
      <c r="A21" s="11" t="s">
        <v>227</v>
      </c>
      <c r="B21" s="218" t="s">
        <v>247</v>
      </c>
      <c r="C21" s="226">
        <v>22567040</v>
      </c>
      <c r="E21" s="226">
        <v>18714111</v>
      </c>
      <c r="F21" s="494">
        <f t="shared" si="0"/>
        <v>3852929</v>
      </c>
      <c r="G21" s="491">
        <f t="shared" si="1"/>
        <v>1.2058836243944475</v>
      </c>
    </row>
    <row r="22" spans="1:7" s="322" customFormat="1" ht="12" customHeight="1">
      <c r="A22" s="11" t="s">
        <v>243</v>
      </c>
      <c r="B22" s="218" t="s">
        <v>248</v>
      </c>
      <c r="C22" s="226"/>
      <c r="E22" s="226"/>
      <c r="F22" s="494">
        <f t="shared" si="0"/>
        <v>0</v>
      </c>
      <c r="G22" s="491"/>
    </row>
    <row r="23" spans="1:7" s="322" customFormat="1" ht="12" customHeight="1" thickBot="1">
      <c r="A23" s="11" t="s">
        <v>244</v>
      </c>
      <c r="B23" s="218" t="s">
        <v>184</v>
      </c>
      <c r="C23" s="226"/>
      <c r="E23" s="226"/>
      <c r="F23" s="494">
        <f t="shared" si="0"/>
        <v>0</v>
      </c>
      <c r="G23" s="491"/>
    </row>
    <row r="24" spans="1:7" s="322" customFormat="1" ht="13.5" customHeight="1" thickBot="1">
      <c r="A24" s="15" t="s">
        <v>20</v>
      </c>
      <c r="B24" s="217" t="s">
        <v>185</v>
      </c>
      <c r="C24" s="353"/>
      <c r="E24" s="353"/>
      <c r="F24" s="494">
        <f t="shared" si="0"/>
        <v>0</v>
      </c>
      <c r="G24" s="491"/>
    </row>
    <row r="25" spans="1:7" s="322" customFormat="1" ht="15.75" customHeight="1" thickBot="1">
      <c r="A25" s="15" t="s">
        <v>21</v>
      </c>
      <c r="B25" s="326" t="s">
        <v>249</v>
      </c>
      <c r="C25" s="227">
        <f>+C18+C24</f>
        <v>22567040</v>
      </c>
      <c r="E25" s="227">
        <f>+E18+E24</f>
        <v>18714111</v>
      </c>
      <c r="F25" s="494">
        <f t="shared" si="0"/>
        <v>3852929</v>
      </c>
      <c r="G25" s="491">
        <f t="shared" si="1"/>
        <v>1.2058836243944475</v>
      </c>
    </row>
    <row r="26" spans="1:7" s="322" customFormat="1" ht="16.5" customHeight="1" thickBot="1">
      <c r="A26" s="15" t="s">
        <v>22</v>
      </c>
      <c r="B26" s="327" t="s">
        <v>260</v>
      </c>
      <c r="C26" s="227">
        <f>+C17+C25</f>
        <v>688819481</v>
      </c>
      <c r="E26" s="227">
        <f>+E17+E25</f>
        <v>617725137</v>
      </c>
      <c r="F26" s="494">
        <f t="shared" si="0"/>
        <v>71094344</v>
      </c>
      <c r="G26" s="491">
        <f t="shared" si="1"/>
        <v>1.1150905795177313</v>
      </c>
    </row>
    <row r="27" spans="1:7" s="322" customFormat="1" ht="27" customHeight="1">
      <c r="A27" s="2"/>
      <c r="B27" s="3"/>
      <c r="C27" s="228"/>
      <c r="E27" s="228"/>
      <c r="F27" s="494"/>
      <c r="G27" s="491"/>
    </row>
    <row r="28" spans="1:5" ht="16.5" customHeight="1">
      <c r="A28" s="577" t="s">
        <v>39</v>
      </c>
      <c r="B28" s="577"/>
      <c r="C28" s="577"/>
      <c r="E28" s="320"/>
    </row>
    <row r="29" spans="1:7" s="328" customFormat="1" ht="16.5" customHeight="1" thickBot="1">
      <c r="A29" s="579" t="s">
        <v>116</v>
      </c>
      <c r="B29" s="579"/>
      <c r="C29" s="106" t="str">
        <f>C2</f>
        <v>Forintban!</v>
      </c>
      <c r="E29" s="106" t="str">
        <f>E2</f>
        <v>Forintban!</v>
      </c>
      <c r="F29" s="495"/>
      <c r="G29" s="496"/>
    </row>
    <row r="30" spans="1:5" ht="37.5" customHeight="1" thickBot="1">
      <c r="A30" s="18" t="s">
        <v>59</v>
      </c>
      <c r="B30" s="19" t="s">
        <v>40</v>
      </c>
      <c r="C30" s="31" t="str">
        <f>+C3</f>
        <v>2024. évi előirányzat</v>
      </c>
      <c r="E30" s="31" t="str">
        <f>+E3</f>
        <v>2023. évi előirányzat</v>
      </c>
    </row>
    <row r="31" spans="1:7" s="321" customFormat="1" ht="12" customHeight="1" thickBot="1">
      <c r="A31" s="27">
        <v>1</v>
      </c>
      <c r="B31" s="28">
        <v>2</v>
      </c>
      <c r="C31" s="29">
        <v>3</v>
      </c>
      <c r="E31" s="29">
        <v>3</v>
      </c>
      <c r="F31" s="493"/>
      <c r="G31" s="490"/>
    </row>
    <row r="32" spans="1:7" ht="12" customHeight="1" thickBot="1">
      <c r="A32" s="17" t="s">
        <v>11</v>
      </c>
      <c r="B32" s="26" t="s">
        <v>267</v>
      </c>
      <c r="C32" s="220">
        <f>SUM(C33:C38)</f>
        <v>686019481</v>
      </c>
      <c r="E32" s="220">
        <f>SUM(E33:E38)</f>
        <v>617725137</v>
      </c>
      <c r="F32" s="494">
        <f>C32-E32</f>
        <v>68294344</v>
      </c>
      <c r="G32" s="491">
        <f>C32/E32</f>
        <v>1.1105578191809928</v>
      </c>
    </row>
    <row r="33" spans="1:7" ht="12" customHeight="1">
      <c r="A33" s="13" t="s">
        <v>80</v>
      </c>
      <c r="B33" s="7" t="s">
        <v>41</v>
      </c>
      <c r="C33" s="222">
        <v>372950850</v>
      </c>
      <c r="E33" s="222">
        <v>292580000</v>
      </c>
      <c r="F33" s="494">
        <f aca="true" t="shared" si="2" ref="F33:F51">C33-E33</f>
        <v>80370850</v>
      </c>
      <c r="G33" s="491">
        <f aca="true" t="shared" si="3" ref="G33:G51">C33/E33</f>
        <v>1.2746970059470915</v>
      </c>
    </row>
    <row r="34" spans="1:7" ht="12" customHeight="1">
      <c r="A34" s="11" t="s">
        <v>81</v>
      </c>
      <c r="B34" s="5" t="s">
        <v>124</v>
      </c>
      <c r="C34" s="223">
        <v>48310550</v>
      </c>
      <c r="E34" s="223">
        <v>37903000</v>
      </c>
      <c r="F34" s="494">
        <f t="shared" si="2"/>
        <v>10407550</v>
      </c>
      <c r="G34" s="491">
        <f t="shared" si="3"/>
        <v>1.274583806031185</v>
      </c>
    </row>
    <row r="35" spans="1:7" ht="12" customHeight="1">
      <c r="A35" s="11" t="s">
        <v>82</v>
      </c>
      <c r="B35" s="5" t="s">
        <v>105</v>
      </c>
      <c r="C35" s="225">
        <v>234910050</v>
      </c>
      <c r="E35" s="225">
        <v>262006340</v>
      </c>
      <c r="F35" s="494">
        <f t="shared" si="2"/>
        <v>-27096290</v>
      </c>
      <c r="G35" s="491">
        <f t="shared" si="3"/>
        <v>0.8965815483701653</v>
      </c>
    </row>
    <row r="36" spans="1:7" ht="12" customHeight="1">
      <c r="A36" s="11" t="s">
        <v>83</v>
      </c>
      <c r="B36" s="8" t="s">
        <v>125</v>
      </c>
      <c r="C36" s="225"/>
      <c r="E36" s="225"/>
      <c r="F36" s="494">
        <f t="shared" si="2"/>
        <v>0</v>
      </c>
      <c r="G36" s="491"/>
    </row>
    <row r="37" spans="1:7" ht="12" customHeight="1">
      <c r="A37" s="11" t="s">
        <v>114</v>
      </c>
      <c r="B37" s="5" t="s">
        <v>126</v>
      </c>
      <c r="C37" s="225">
        <v>12326387</v>
      </c>
      <c r="E37" s="225">
        <v>11458633</v>
      </c>
      <c r="F37" s="494">
        <f t="shared" si="2"/>
        <v>867754</v>
      </c>
      <c r="G37" s="491">
        <f t="shared" si="3"/>
        <v>1.0757292776546732</v>
      </c>
    </row>
    <row r="38" spans="1:7" ht="12" customHeight="1">
      <c r="A38" s="11" t="s">
        <v>84</v>
      </c>
      <c r="B38" s="5" t="s">
        <v>42</v>
      </c>
      <c r="C38" s="225">
        <f>C39+C40</f>
        <v>17521644</v>
      </c>
      <c r="E38" s="225">
        <f>E39+E40</f>
        <v>13777164</v>
      </c>
      <c r="F38" s="494">
        <f t="shared" si="2"/>
        <v>3744480</v>
      </c>
      <c r="G38" s="491">
        <f t="shared" si="3"/>
        <v>1.2717888819498702</v>
      </c>
    </row>
    <row r="39" spans="1:7" ht="12" customHeight="1">
      <c r="A39" s="11" t="s">
        <v>85</v>
      </c>
      <c r="B39" s="5" t="s">
        <v>268</v>
      </c>
      <c r="C39" s="225"/>
      <c r="E39" s="225"/>
      <c r="F39" s="494">
        <f t="shared" si="2"/>
        <v>0</v>
      </c>
      <c r="G39" s="491"/>
    </row>
    <row r="40" spans="1:7" ht="12" customHeight="1" thickBot="1">
      <c r="A40" s="11" t="s">
        <v>93</v>
      </c>
      <c r="B40" s="14" t="s">
        <v>269</v>
      </c>
      <c r="C40" s="225">
        <v>17521644</v>
      </c>
      <c r="E40" s="225">
        <v>13777164</v>
      </c>
      <c r="F40" s="494">
        <f t="shared" si="2"/>
        <v>3744480</v>
      </c>
      <c r="G40" s="491">
        <f t="shared" si="3"/>
        <v>1.2717888819498702</v>
      </c>
    </row>
    <row r="41" spans="1:7" ht="12" customHeight="1" thickBot="1">
      <c r="A41" s="15" t="s">
        <v>12</v>
      </c>
      <c r="B41" s="25" t="s">
        <v>251</v>
      </c>
      <c r="C41" s="221">
        <f>+C42+C43+C44</f>
        <v>2800000</v>
      </c>
      <c r="E41" s="221">
        <f>+E42+E43+E44</f>
        <v>0</v>
      </c>
      <c r="F41" s="494">
        <f t="shared" si="2"/>
        <v>2800000</v>
      </c>
      <c r="G41" s="491" t="e">
        <f t="shared" si="3"/>
        <v>#DIV/0!</v>
      </c>
    </row>
    <row r="42" spans="1:7" ht="12" customHeight="1">
      <c r="A42" s="12" t="s">
        <v>86</v>
      </c>
      <c r="B42" s="5" t="s">
        <v>147</v>
      </c>
      <c r="C42" s="224">
        <v>2800000</v>
      </c>
      <c r="E42" s="224"/>
      <c r="F42" s="494">
        <f t="shared" si="2"/>
        <v>2800000</v>
      </c>
      <c r="G42" s="491" t="e">
        <f t="shared" si="3"/>
        <v>#DIV/0!</v>
      </c>
    </row>
    <row r="43" spans="1:7" ht="12" customHeight="1">
      <c r="A43" s="12" t="s">
        <v>87</v>
      </c>
      <c r="B43" s="9" t="s">
        <v>127</v>
      </c>
      <c r="C43" s="223"/>
      <c r="E43" s="223"/>
      <c r="F43" s="494">
        <f t="shared" si="2"/>
        <v>0</v>
      </c>
      <c r="G43" s="491"/>
    </row>
    <row r="44" spans="1:7" ht="12" customHeight="1" thickBot="1">
      <c r="A44" s="12" t="s">
        <v>88</v>
      </c>
      <c r="B44" s="219" t="s">
        <v>148</v>
      </c>
      <c r="C44" s="195"/>
      <c r="E44" s="195"/>
      <c r="F44" s="494">
        <f t="shared" si="2"/>
        <v>0</v>
      </c>
      <c r="G44" s="491"/>
    </row>
    <row r="45" spans="1:7" ht="12" customHeight="1" thickBot="1">
      <c r="A45" s="15" t="s">
        <v>13</v>
      </c>
      <c r="B45" s="103" t="s">
        <v>270</v>
      </c>
      <c r="C45" s="221">
        <f>+C32+C41</f>
        <v>688819481</v>
      </c>
      <c r="E45" s="221">
        <f>+E32+E41</f>
        <v>617725137</v>
      </c>
      <c r="F45" s="494">
        <f t="shared" si="2"/>
        <v>71094344</v>
      </c>
      <c r="G45" s="491">
        <f t="shared" si="3"/>
        <v>1.1150905795177313</v>
      </c>
    </row>
    <row r="46" spans="1:7" ht="12" customHeight="1" thickBot="1">
      <c r="A46" s="15" t="s">
        <v>14</v>
      </c>
      <c r="B46" s="103" t="s">
        <v>271</v>
      </c>
      <c r="C46" s="221">
        <f>+C47+C48+C49+C50</f>
        <v>0</v>
      </c>
      <c r="E46" s="221">
        <f>+E47+E48+E49+E50</f>
        <v>0</v>
      </c>
      <c r="F46" s="494">
        <f t="shared" si="2"/>
        <v>0</v>
      </c>
      <c r="G46" s="491"/>
    </row>
    <row r="47" spans="1:7" ht="12" customHeight="1">
      <c r="A47" s="13" t="s">
        <v>170</v>
      </c>
      <c r="B47" s="7" t="s">
        <v>252</v>
      </c>
      <c r="C47" s="378"/>
      <c r="E47" s="378"/>
      <c r="F47" s="494">
        <f t="shared" si="2"/>
        <v>0</v>
      </c>
      <c r="G47" s="491"/>
    </row>
    <row r="48" spans="1:7" ht="12" customHeight="1">
      <c r="A48" s="11" t="s">
        <v>171</v>
      </c>
      <c r="B48" s="5" t="s">
        <v>253</v>
      </c>
      <c r="C48" s="197"/>
      <c r="E48" s="197"/>
      <c r="F48" s="494">
        <f t="shared" si="2"/>
        <v>0</v>
      </c>
      <c r="G48" s="491"/>
    </row>
    <row r="49" spans="1:7" ht="12" customHeight="1">
      <c r="A49" s="11" t="s">
        <v>172</v>
      </c>
      <c r="B49" s="5" t="s">
        <v>273</v>
      </c>
      <c r="C49" s="197"/>
      <c r="E49" s="197"/>
      <c r="F49" s="494">
        <f t="shared" si="2"/>
        <v>0</v>
      </c>
      <c r="G49" s="491"/>
    </row>
    <row r="50" spans="1:7" ht="12" customHeight="1" thickBot="1">
      <c r="A50" s="10" t="s">
        <v>272</v>
      </c>
      <c r="B50" s="4" t="s">
        <v>274</v>
      </c>
      <c r="C50" s="197"/>
      <c r="E50" s="197"/>
      <c r="F50" s="494">
        <f t="shared" si="2"/>
        <v>0</v>
      </c>
      <c r="G50" s="491"/>
    </row>
    <row r="51" spans="1:7" s="322" customFormat="1" ht="12.75" customHeight="1" thickBot="1">
      <c r="A51" s="15" t="s">
        <v>15</v>
      </c>
      <c r="B51" s="373" t="s">
        <v>275</v>
      </c>
      <c r="C51" s="221">
        <f>+C45+C46</f>
        <v>688819481</v>
      </c>
      <c r="E51" s="221">
        <f>+E45+E46</f>
        <v>617725137</v>
      </c>
      <c r="F51" s="494">
        <f t="shared" si="2"/>
        <v>71094344</v>
      </c>
      <c r="G51" s="491">
        <f t="shared" si="3"/>
        <v>1.1150905795177313</v>
      </c>
    </row>
    <row r="52" ht="7.5" customHeight="1"/>
  </sheetData>
  <sheetProtection/>
  <mergeCells count="4">
    <mergeCell ref="A1:C1"/>
    <mergeCell ref="A2:B2"/>
    <mergeCell ref="A29:B29"/>
    <mergeCell ref="A28:C2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MOB Társulás
2024. ÉVI KÖLTSÉGVETÉSÉNEK PÉNZÜGYI MÉRLEGE&amp;10
&amp;R&amp;"Times New Roman CE,Félkövér dőlt"&amp;11 1. melléklet a ........./2024. (.......) társulási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1">
      <selection activeCell="J18" sqref="J18"/>
    </sheetView>
  </sheetViews>
  <sheetFormatPr defaultColWidth="9.00390625" defaultRowHeight="12.75"/>
  <cols>
    <col min="1" max="1" width="13.875" style="190" customWidth="1"/>
    <col min="2" max="2" width="73.00390625" style="191" customWidth="1"/>
    <col min="3" max="3" width="16.625" style="191" customWidth="1"/>
    <col min="4" max="4" width="2.125" style="191" customWidth="1"/>
    <col min="5" max="5" width="14.625" style="191" customWidth="1"/>
    <col min="6" max="16384" width="9.375" style="191" customWidth="1"/>
  </cols>
  <sheetData>
    <row r="1" spans="1:5" s="171" customFormat="1" ht="21" customHeight="1" thickBot="1">
      <c r="A1" s="170"/>
      <c r="B1" s="621" t="str">
        <f>+CONCATENATE("9. melléklet a ……/",LEFT('1.mell.'!C3,4),". (….) Társulási határozathoz")</f>
        <v>9. melléklet a ……/2024. (….) Társulási határozathoz</v>
      </c>
      <c r="C1" s="621"/>
      <c r="D1" s="621"/>
      <c r="E1" s="621"/>
    </row>
    <row r="2" spans="1:5" s="348" customFormat="1" ht="36">
      <c r="A2" s="315" t="s">
        <v>140</v>
      </c>
      <c r="B2" s="399" t="s">
        <v>369</v>
      </c>
      <c r="C2" s="290" t="s">
        <v>50</v>
      </c>
      <c r="E2" s="290" t="s">
        <v>50</v>
      </c>
    </row>
    <row r="3" spans="1:5" s="348" customFormat="1" ht="24.75" thickBot="1">
      <c r="A3" s="341" t="s">
        <v>139</v>
      </c>
      <c r="B3" s="400"/>
      <c r="C3" s="402" t="s">
        <v>447</v>
      </c>
      <c r="E3" s="402" t="s">
        <v>448</v>
      </c>
    </row>
    <row r="4" spans="1:5" s="349" customFormat="1" ht="15.75" customHeight="1" thickBot="1">
      <c r="A4" s="173"/>
      <c r="B4" s="173"/>
      <c r="C4" s="174" t="str">
        <f>'8. mell'!C4</f>
        <v>Ft-ban</v>
      </c>
      <c r="E4" s="174">
        <f>'8. mell'!E4</f>
        <v>0</v>
      </c>
    </row>
    <row r="5" spans="1:5" ht="13.5" thickBot="1">
      <c r="A5" s="316" t="s">
        <v>141</v>
      </c>
      <c r="B5" s="175" t="s">
        <v>293</v>
      </c>
      <c r="C5" s="176" t="s">
        <v>46</v>
      </c>
      <c r="E5" s="176" t="s">
        <v>46</v>
      </c>
    </row>
    <row r="6" spans="1:5" s="350" customFormat="1" ht="12.75" customHeight="1" thickBot="1">
      <c r="A6" s="151">
        <v>1</v>
      </c>
      <c r="B6" s="152">
        <v>2</v>
      </c>
      <c r="C6" s="153">
        <v>3</v>
      </c>
      <c r="E6" s="153">
        <v>4</v>
      </c>
    </row>
    <row r="7" spans="1:5" s="350" customFormat="1" ht="15.75" customHeight="1" thickBot="1">
      <c r="A7" s="177"/>
      <c r="B7" s="178" t="s">
        <v>47</v>
      </c>
      <c r="C7" s="179"/>
      <c r="E7" s="179"/>
    </row>
    <row r="8" spans="1:5" s="291" customFormat="1" ht="12" customHeight="1" thickBot="1">
      <c r="A8" s="151" t="s">
        <v>11</v>
      </c>
      <c r="B8" s="180" t="s">
        <v>213</v>
      </c>
      <c r="C8" s="239">
        <f>SUM(C9:C18)</f>
        <v>120705820</v>
      </c>
      <c r="E8" s="239">
        <f>SUM(E9:E18)</f>
        <v>150076310</v>
      </c>
    </row>
    <row r="9" spans="1:5" s="291" customFormat="1" ht="12" customHeight="1">
      <c r="A9" s="342" t="s">
        <v>80</v>
      </c>
      <c r="B9" s="7" t="s">
        <v>173</v>
      </c>
      <c r="C9" s="281"/>
      <c r="E9" s="281"/>
    </row>
    <row r="10" spans="1:5" s="291" customFormat="1" ht="12" customHeight="1">
      <c r="A10" s="343" t="s">
        <v>81</v>
      </c>
      <c r="B10" s="5" t="s">
        <v>174</v>
      </c>
      <c r="C10" s="237">
        <v>42598000</v>
      </c>
      <c r="E10" s="237">
        <v>55694000</v>
      </c>
    </row>
    <row r="11" spans="1:5" s="291" customFormat="1" ht="12" customHeight="1">
      <c r="A11" s="343" t="s">
        <v>82</v>
      </c>
      <c r="B11" s="5" t="s">
        <v>175</v>
      </c>
      <c r="C11" s="237"/>
      <c r="E11" s="237"/>
    </row>
    <row r="12" spans="1:5" s="291" customFormat="1" ht="12" customHeight="1">
      <c r="A12" s="343" t="s">
        <v>83</v>
      </c>
      <c r="B12" s="5" t="s">
        <v>176</v>
      </c>
      <c r="C12" s="237">
        <v>200000</v>
      </c>
      <c r="E12" s="237">
        <v>200000</v>
      </c>
    </row>
    <row r="13" spans="1:5" s="291" customFormat="1" ht="12" customHeight="1">
      <c r="A13" s="343" t="s">
        <v>114</v>
      </c>
      <c r="B13" s="5" t="s">
        <v>177</v>
      </c>
      <c r="C13" s="237">
        <v>38168000</v>
      </c>
      <c r="E13" s="237">
        <v>45759000</v>
      </c>
    </row>
    <row r="14" spans="1:5" s="291" customFormat="1" ht="12" customHeight="1">
      <c r="A14" s="343" t="s">
        <v>84</v>
      </c>
      <c r="B14" s="5" t="s">
        <v>214</v>
      </c>
      <c r="C14" s="237">
        <v>21806820</v>
      </c>
      <c r="E14" s="237">
        <v>27392310</v>
      </c>
    </row>
    <row r="15" spans="1:5" s="291" customFormat="1" ht="12" customHeight="1">
      <c r="A15" s="343" t="s">
        <v>85</v>
      </c>
      <c r="B15" s="4" t="s">
        <v>215</v>
      </c>
      <c r="C15" s="237">
        <v>17933000</v>
      </c>
      <c r="E15" s="237">
        <v>21031000</v>
      </c>
    </row>
    <row r="16" spans="1:5" s="291" customFormat="1" ht="12" customHeight="1">
      <c r="A16" s="343" t="s">
        <v>93</v>
      </c>
      <c r="B16" s="5" t="s">
        <v>178</v>
      </c>
      <c r="C16" s="282"/>
      <c r="E16" s="282"/>
    </row>
    <row r="17" spans="1:5" s="351" customFormat="1" ht="12" customHeight="1">
      <c r="A17" s="343" t="s">
        <v>94</v>
      </c>
      <c r="B17" s="5" t="s">
        <v>179</v>
      </c>
      <c r="C17" s="237"/>
      <c r="E17" s="237"/>
    </row>
    <row r="18" spans="1:5" s="351" customFormat="1" ht="12" customHeight="1" thickBot="1">
      <c r="A18" s="343" t="s">
        <v>95</v>
      </c>
      <c r="B18" s="4" t="s">
        <v>180</v>
      </c>
      <c r="C18" s="238"/>
      <c r="E18" s="238"/>
    </row>
    <row r="19" spans="1:5" s="291" customFormat="1" ht="12" customHeight="1" thickBot="1">
      <c r="A19" s="151" t="s">
        <v>12</v>
      </c>
      <c r="B19" s="180" t="s">
        <v>216</v>
      </c>
      <c r="C19" s="239">
        <f>SUM(C20:C22)</f>
        <v>0</v>
      </c>
      <c r="E19" s="239">
        <f>SUM(E20:E22)</f>
        <v>0</v>
      </c>
    </row>
    <row r="20" spans="1:5" s="351" customFormat="1" ht="12" customHeight="1">
      <c r="A20" s="343" t="s">
        <v>86</v>
      </c>
      <c r="B20" s="6" t="s">
        <v>169</v>
      </c>
      <c r="C20" s="237"/>
      <c r="E20" s="237"/>
    </row>
    <row r="21" spans="1:5" s="351" customFormat="1" ht="12" customHeight="1">
      <c r="A21" s="343" t="s">
        <v>87</v>
      </c>
      <c r="B21" s="5" t="s">
        <v>217</v>
      </c>
      <c r="C21" s="237"/>
      <c r="E21" s="237"/>
    </row>
    <row r="22" spans="1:5" s="351" customFormat="1" ht="12" customHeight="1">
      <c r="A22" s="343" t="s">
        <v>88</v>
      </c>
      <c r="B22" s="5" t="s">
        <v>218</v>
      </c>
      <c r="C22" s="237"/>
      <c r="E22" s="237"/>
    </row>
    <row r="23" spans="1:5" s="351" customFormat="1" ht="12" customHeight="1" thickBot="1">
      <c r="A23" s="343" t="s">
        <v>89</v>
      </c>
      <c r="B23" s="5" t="s">
        <v>279</v>
      </c>
      <c r="C23" s="237"/>
      <c r="E23" s="237"/>
    </row>
    <row r="24" spans="1:5" s="351" customFormat="1" ht="12" customHeight="1" thickBot="1">
      <c r="A24" s="154" t="s">
        <v>13</v>
      </c>
      <c r="B24" s="103" t="s">
        <v>122</v>
      </c>
      <c r="C24" s="265"/>
      <c r="E24" s="265"/>
    </row>
    <row r="25" spans="1:5" s="351" customFormat="1" ht="12" customHeight="1" thickBot="1">
      <c r="A25" s="154" t="s">
        <v>14</v>
      </c>
      <c r="B25" s="103" t="s">
        <v>219</v>
      </c>
      <c r="C25" s="239">
        <f>+C26+C27</f>
        <v>0</v>
      </c>
      <c r="E25" s="239">
        <f>+E26+E27</f>
        <v>0</v>
      </c>
    </row>
    <row r="26" spans="1:5" s="351" customFormat="1" ht="12" customHeight="1">
      <c r="A26" s="344" t="s">
        <v>170</v>
      </c>
      <c r="B26" s="345" t="s">
        <v>217</v>
      </c>
      <c r="C26" s="64"/>
      <c r="E26" s="64"/>
    </row>
    <row r="27" spans="1:5" s="351" customFormat="1" ht="12" customHeight="1">
      <c r="A27" s="344" t="s">
        <v>171</v>
      </c>
      <c r="B27" s="346" t="s">
        <v>220</v>
      </c>
      <c r="C27" s="240"/>
      <c r="E27" s="240"/>
    </row>
    <row r="28" spans="1:5" s="351" customFormat="1" ht="12" customHeight="1" thickBot="1">
      <c r="A28" s="343" t="s">
        <v>172</v>
      </c>
      <c r="B28" s="347" t="s">
        <v>280</v>
      </c>
      <c r="C28" s="67"/>
      <c r="E28" s="67"/>
    </row>
    <row r="29" spans="1:5" s="351" customFormat="1" ht="12" customHeight="1" thickBot="1">
      <c r="A29" s="154" t="s">
        <v>15</v>
      </c>
      <c r="B29" s="103" t="s">
        <v>221</v>
      </c>
      <c r="C29" s="239">
        <f>+C30+C31+C32</f>
        <v>0</v>
      </c>
      <c r="E29" s="239">
        <f>+E30+E31+E32</f>
        <v>0</v>
      </c>
    </row>
    <row r="30" spans="1:5" s="351" customFormat="1" ht="12" customHeight="1">
      <c r="A30" s="344" t="s">
        <v>77</v>
      </c>
      <c r="B30" s="345" t="s">
        <v>181</v>
      </c>
      <c r="C30" s="64"/>
      <c r="E30" s="64"/>
    </row>
    <row r="31" spans="1:5" s="351" customFormat="1" ht="12" customHeight="1">
      <c r="A31" s="344" t="s">
        <v>78</v>
      </c>
      <c r="B31" s="346" t="s">
        <v>182</v>
      </c>
      <c r="C31" s="240"/>
      <c r="E31" s="240"/>
    </row>
    <row r="32" spans="1:5" s="351" customFormat="1" ht="12" customHeight="1" thickBot="1">
      <c r="A32" s="343" t="s">
        <v>79</v>
      </c>
      <c r="B32" s="108" t="s">
        <v>183</v>
      </c>
      <c r="C32" s="67"/>
      <c r="E32" s="67"/>
    </row>
    <row r="33" spans="1:5" s="291" customFormat="1" ht="12" customHeight="1" thickBot="1">
      <c r="A33" s="154" t="s">
        <v>16</v>
      </c>
      <c r="B33" s="103" t="s">
        <v>188</v>
      </c>
      <c r="C33" s="265"/>
      <c r="E33" s="265"/>
    </row>
    <row r="34" spans="1:5" s="291" customFormat="1" ht="12" customHeight="1" thickBot="1">
      <c r="A34" s="154" t="s">
        <v>17</v>
      </c>
      <c r="B34" s="103" t="s">
        <v>222</v>
      </c>
      <c r="C34" s="283"/>
      <c r="E34" s="283"/>
    </row>
    <row r="35" spans="1:5" s="291" customFormat="1" ht="12" customHeight="1" thickBot="1">
      <c r="A35" s="151" t="s">
        <v>18</v>
      </c>
      <c r="B35" s="103" t="s">
        <v>223</v>
      </c>
      <c r="C35" s="284">
        <f>+C8+C19+C24+C25+C29+C33+C34</f>
        <v>120705820</v>
      </c>
      <c r="E35" s="284">
        <f>+E8+E19+E24+E25+E29+E33+E34</f>
        <v>150076310</v>
      </c>
    </row>
    <row r="36" spans="1:5" s="291" customFormat="1" ht="12" customHeight="1" thickBot="1">
      <c r="A36" s="181" t="s">
        <v>19</v>
      </c>
      <c r="B36" s="103" t="s">
        <v>224</v>
      </c>
      <c r="C36" s="284">
        <f>+C37+C38+C39</f>
        <v>543011026</v>
      </c>
      <c r="E36" s="284">
        <f>+E37+E38+E39</f>
        <v>447049977</v>
      </c>
    </row>
    <row r="37" spans="1:5" s="291" customFormat="1" ht="12" customHeight="1">
      <c r="A37" s="344" t="s">
        <v>225</v>
      </c>
      <c r="B37" s="345" t="s">
        <v>153</v>
      </c>
      <c r="C37" s="64">
        <v>5045396</v>
      </c>
      <c r="E37" s="64">
        <v>4936947</v>
      </c>
    </row>
    <row r="38" spans="1:5" s="291" customFormat="1" ht="12" customHeight="1">
      <c r="A38" s="344" t="s">
        <v>226</v>
      </c>
      <c r="B38" s="346" t="s">
        <v>2</v>
      </c>
      <c r="C38" s="240"/>
      <c r="E38" s="240"/>
    </row>
    <row r="39" spans="1:5" s="351" customFormat="1" ht="12" customHeight="1" thickBot="1">
      <c r="A39" s="343" t="s">
        <v>227</v>
      </c>
      <c r="B39" s="108" t="s">
        <v>228</v>
      </c>
      <c r="C39" s="67">
        <v>537965630</v>
      </c>
      <c r="E39" s="67">
        <v>442113030</v>
      </c>
    </row>
    <row r="40" spans="1:5" s="351" customFormat="1" ht="15" customHeight="1" thickBot="1">
      <c r="A40" s="181" t="s">
        <v>20</v>
      </c>
      <c r="B40" s="182" t="s">
        <v>229</v>
      </c>
      <c r="C40" s="287">
        <f>+C35+C36</f>
        <v>663716846</v>
      </c>
      <c r="E40" s="287">
        <f>+E35+E36</f>
        <v>597126287</v>
      </c>
    </row>
    <row r="41" spans="1:5" s="351" customFormat="1" ht="15" customHeight="1">
      <c r="A41" s="183"/>
      <c r="B41" s="184"/>
      <c r="C41" s="285"/>
      <c r="E41" s="285"/>
    </row>
    <row r="42" spans="1:5" ht="13.5" thickBot="1">
      <c r="A42" s="185"/>
      <c r="B42" s="186"/>
      <c r="C42" s="286"/>
      <c r="E42" s="286"/>
    </row>
    <row r="43" spans="1:5" s="350" customFormat="1" ht="16.5" customHeight="1" thickBot="1">
      <c r="A43" s="187"/>
      <c r="B43" s="188" t="s">
        <v>48</v>
      </c>
      <c r="C43" s="287"/>
      <c r="E43" s="287"/>
    </row>
    <row r="44" spans="1:5" s="352" customFormat="1" ht="12" customHeight="1" thickBot="1">
      <c r="A44" s="154" t="s">
        <v>11</v>
      </c>
      <c r="B44" s="103" t="s">
        <v>281</v>
      </c>
      <c r="C44" s="239">
        <f>SUM(C45:C50)</f>
        <v>660916846</v>
      </c>
      <c r="E44" s="239">
        <f>SUM(E45:E50)</f>
        <v>597126287</v>
      </c>
    </row>
    <row r="45" spans="1:5" ht="12" customHeight="1">
      <c r="A45" s="343" t="s">
        <v>80</v>
      </c>
      <c r="B45" s="6" t="s">
        <v>41</v>
      </c>
      <c r="C45" s="64">
        <v>372950850</v>
      </c>
      <c r="E45" s="64">
        <v>292580000</v>
      </c>
    </row>
    <row r="46" spans="1:5" ht="12" customHeight="1">
      <c r="A46" s="343" t="s">
        <v>81</v>
      </c>
      <c r="B46" s="5" t="s">
        <v>124</v>
      </c>
      <c r="C46" s="66">
        <v>48310550</v>
      </c>
      <c r="E46" s="66">
        <v>37903000</v>
      </c>
    </row>
    <row r="47" spans="1:5" ht="12" customHeight="1">
      <c r="A47" s="343" t="s">
        <v>82</v>
      </c>
      <c r="B47" s="5" t="s">
        <v>105</v>
      </c>
      <c r="C47" s="66">
        <v>234610050</v>
      </c>
      <c r="E47" s="66">
        <v>261706340</v>
      </c>
    </row>
    <row r="48" spans="1:5" ht="12" customHeight="1">
      <c r="A48" s="343" t="s">
        <v>83</v>
      </c>
      <c r="B48" s="5" t="s">
        <v>125</v>
      </c>
      <c r="C48" s="66"/>
      <c r="E48" s="66"/>
    </row>
    <row r="49" spans="1:5" ht="12" customHeight="1">
      <c r="A49" s="343" t="s">
        <v>114</v>
      </c>
      <c r="B49" s="5" t="s">
        <v>126</v>
      </c>
      <c r="C49" s="66">
        <v>5045396</v>
      </c>
      <c r="E49" s="66">
        <v>4936947</v>
      </c>
    </row>
    <row r="50" spans="1:5" ht="12" customHeight="1" thickBot="1">
      <c r="A50" s="343" t="s">
        <v>84</v>
      </c>
      <c r="B50" s="5" t="s">
        <v>42</v>
      </c>
      <c r="C50" s="66"/>
      <c r="E50" s="66"/>
    </row>
    <row r="51" spans="1:5" ht="12" customHeight="1" thickBot="1">
      <c r="A51" s="154" t="s">
        <v>12</v>
      </c>
      <c r="B51" s="103" t="s">
        <v>230</v>
      </c>
      <c r="C51" s="239">
        <f>SUM(C52:C54)</f>
        <v>2800000</v>
      </c>
      <c r="E51" s="239">
        <f>SUM(E52:E54)</f>
        <v>0</v>
      </c>
    </row>
    <row r="52" spans="1:5" s="352" customFormat="1" ht="12" customHeight="1">
      <c r="A52" s="343" t="s">
        <v>86</v>
      </c>
      <c r="B52" s="6" t="s">
        <v>147</v>
      </c>
      <c r="C52" s="64">
        <v>2800000</v>
      </c>
      <c r="E52" s="64"/>
    </row>
    <row r="53" spans="1:5" ht="12" customHeight="1">
      <c r="A53" s="343" t="s">
        <v>87</v>
      </c>
      <c r="B53" s="5" t="s">
        <v>127</v>
      </c>
      <c r="C53" s="66"/>
      <c r="E53" s="66"/>
    </row>
    <row r="54" spans="1:5" ht="12" customHeight="1">
      <c r="A54" s="343" t="s">
        <v>88</v>
      </c>
      <c r="B54" s="5" t="s">
        <v>49</v>
      </c>
      <c r="C54" s="66"/>
      <c r="E54" s="66"/>
    </row>
    <row r="55" spans="1:5" ht="12" customHeight="1" thickBot="1">
      <c r="A55" s="343" t="s">
        <v>89</v>
      </c>
      <c r="B55" s="5" t="s">
        <v>3</v>
      </c>
      <c r="C55" s="66"/>
      <c r="E55" s="66"/>
    </row>
    <row r="56" spans="1:5" ht="15" customHeight="1" thickBot="1">
      <c r="A56" s="154" t="s">
        <v>13</v>
      </c>
      <c r="B56" s="189" t="s">
        <v>231</v>
      </c>
      <c r="C56" s="288">
        <f>+C44+C51</f>
        <v>663716846</v>
      </c>
      <c r="E56" s="288">
        <f>+E44+E51</f>
        <v>597126287</v>
      </c>
    </row>
    <row r="57" spans="3:5" ht="13.5" thickBot="1">
      <c r="C57" s="289"/>
      <c r="E57" s="289"/>
    </row>
    <row r="58" spans="1:5" ht="15" customHeight="1" thickBot="1">
      <c r="A58" s="192" t="s">
        <v>278</v>
      </c>
      <c r="B58" s="193"/>
      <c r="C58" s="101">
        <v>65</v>
      </c>
      <c r="E58" s="101">
        <v>65</v>
      </c>
    </row>
    <row r="59" spans="1:5" ht="14.25" customHeight="1" thickBot="1">
      <c r="A59" s="192" t="s">
        <v>142</v>
      </c>
      <c r="B59" s="193"/>
      <c r="C59" s="101"/>
      <c r="E59" s="101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8"/>
  <sheetViews>
    <sheetView view="pageLayout" zoomScaleNormal="120" zoomScaleSheetLayoutView="145" workbookViewId="0" topLeftCell="A1">
      <selection activeCell="G21" sqref="G21"/>
    </sheetView>
  </sheetViews>
  <sheetFormatPr defaultColWidth="9.00390625" defaultRowHeight="12.75"/>
  <cols>
    <col min="1" max="1" width="9.00390625" style="295" customWidth="1"/>
    <col min="2" max="2" width="55.50390625" style="295" customWidth="1"/>
    <col min="3" max="3" width="13.125" style="296" customWidth="1"/>
    <col min="4" max="4" width="15.625" style="295" customWidth="1"/>
    <col min="5" max="5" width="13.375" style="295" customWidth="1"/>
    <col min="6" max="6" width="12.375" style="320" customWidth="1"/>
    <col min="7" max="7" width="15.625" style="489" bestFit="1" customWidth="1"/>
    <col min="8" max="16384" width="9.375" style="320" customWidth="1"/>
  </cols>
  <sheetData>
    <row r="1" spans="1:5" ht="15.75" customHeight="1">
      <c r="A1" s="577" t="s">
        <v>8</v>
      </c>
      <c r="B1" s="577"/>
      <c r="C1" s="577"/>
      <c r="D1" s="577"/>
      <c r="E1" s="577"/>
    </row>
    <row r="2" spans="1:5" ht="15.75" customHeight="1" thickBot="1">
      <c r="A2" s="578" t="s">
        <v>115</v>
      </c>
      <c r="B2" s="578"/>
      <c r="D2" s="107"/>
      <c r="E2" s="229" t="str">
        <f>'9. mell'!C4</f>
        <v>Ft-ban</v>
      </c>
    </row>
    <row r="3" spans="1:7" ht="37.5" customHeight="1" thickBot="1">
      <c r="A3" s="18" t="s">
        <v>59</v>
      </c>
      <c r="B3" s="19" t="s">
        <v>10</v>
      </c>
      <c r="C3" s="19" t="str">
        <f>+CONCATENATE(LEFT('1.mell.'!C3,4)-2,". évi tény")</f>
        <v>2022. évi tény</v>
      </c>
      <c r="D3" s="314" t="str">
        <f>+CONCATENATE(LEFT('1.mell.'!C3,4)-1,". évi várható")</f>
        <v>2023. évi várható</v>
      </c>
      <c r="E3" s="123" t="str">
        <f>+'1.mell.'!C3</f>
        <v>2024. évi előirányzat</v>
      </c>
      <c r="F3" s="320" t="s">
        <v>370</v>
      </c>
      <c r="G3" s="489" t="s">
        <v>371</v>
      </c>
    </row>
    <row r="4" spans="1:7" s="321" customFormat="1" ht="12" customHeight="1" thickBot="1">
      <c r="A4" s="27">
        <v>1</v>
      </c>
      <c r="B4" s="28">
        <v>2</v>
      </c>
      <c r="C4" s="28">
        <v>3</v>
      </c>
      <c r="D4" s="28">
        <v>4</v>
      </c>
      <c r="E4" s="340">
        <v>5</v>
      </c>
      <c r="G4" s="490"/>
    </row>
    <row r="5" spans="1:7" s="322" customFormat="1" ht="12" customHeight="1" thickBot="1">
      <c r="A5" s="15" t="s">
        <v>11</v>
      </c>
      <c r="B5" s="16" t="s">
        <v>234</v>
      </c>
      <c r="C5" s="308">
        <f>+C6+C7+C8+C9+C10</f>
        <v>0</v>
      </c>
      <c r="D5" s="308">
        <f>+D6+D7+D8+D9+D10</f>
        <v>0</v>
      </c>
      <c r="E5" s="194">
        <f>+E6+E7+E8+E9+E10</f>
        <v>0</v>
      </c>
      <c r="G5" s="491"/>
    </row>
    <row r="6" spans="1:7" s="322" customFormat="1" ht="12" customHeight="1">
      <c r="A6" s="12" t="s">
        <v>80</v>
      </c>
      <c r="B6" s="370" t="s">
        <v>235</v>
      </c>
      <c r="C6" s="310"/>
      <c r="D6" s="310"/>
      <c r="E6" s="196"/>
      <c r="G6" s="491"/>
    </row>
    <row r="7" spans="1:7" s="322" customFormat="1" ht="12" customHeight="1">
      <c r="A7" s="11" t="s">
        <v>81</v>
      </c>
      <c r="B7" s="218" t="s">
        <v>236</v>
      </c>
      <c r="C7" s="309"/>
      <c r="D7" s="309"/>
      <c r="E7" s="195"/>
      <c r="G7" s="491"/>
    </row>
    <row r="8" spans="1:7" s="322" customFormat="1" ht="12" customHeight="1">
      <c r="A8" s="11" t="s">
        <v>82</v>
      </c>
      <c r="B8" s="218" t="s">
        <v>237</v>
      </c>
      <c r="C8" s="309"/>
      <c r="D8" s="309"/>
      <c r="E8" s="195"/>
      <c r="G8" s="491"/>
    </row>
    <row r="9" spans="1:7" s="322" customFormat="1" ht="12" customHeight="1">
      <c r="A9" s="11" t="s">
        <v>83</v>
      </c>
      <c r="B9" s="218" t="s">
        <v>238</v>
      </c>
      <c r="C9" s="309"/>
      <c r="D9" s="309"/>
      <c r="E9" s="195"/>
      <c r="G9" s="491"/>
    </row>
    <row r="10" spans="1:7" s="322" customFormat="1" ht="12" customHeight="1" thickBot="1">
      <c r="A10" s="11" t="s">
        <v>114</v>
      </c>
      <c r="B10" s="218" t="s">
        <v>239</v>
      </c>
      <c r="C10" s="309"/>
      <c r="D10" s="309"/>
      <c r="E10" s="195"/>
      <c r="G10" s="491"/>
    </row>
    <row r="11" spans="1:7" s="322" customFormat="1" ht="12" customHeight="1" thickBot="1">
      <c r="A11" s="15" t="s">
        <v>12</v>
      </c>
      <c r="B11" s="217" t="s">
        <v>187</v>
      </c>
      <c r="C11" s="354">
        <v>364179115</v>
      </c>
      <c r="D11" s="354">
        <v>445358074</v>
      </c>
      <c r="E11" s="355">
        <v>542746621</v>
      </c>
      <c r="F11" s="476">
        <f>E11-D11</f>
        <v>97388547</v>
      </c>
      <c r="G11" s="491">
        <f aca="true" t="shared" si="0" ref="G11:G26">E11/D11</f>
        <v>1.2186747084773857</v>
      </c>
    </row>
    <row r="12" spans="1:7" s="322" customFormat="1" ht="12" customHeight="1" thickBot="1">
      <c r="A12" s="15" t="s">
        <v>13</v>
      </c>
      <c r="B12" s="16" t="s">
        <v>199</v>
      </c>
      <c r="C12" s="354">
        <v>693001</v>
      </c>
      <c r="D12" s="354">
        <v>1587500</v>
      </c>
      <c r="E12" s="355">
        <v>2800000</v>
      </c>
      <c r="F12" s="476">
        <f aca="true" t="shared" si="1" ref="F12:F26">E12-D12</f>
        <v>1212500</v>
      </c>
      <c r="G12" s="491">
        <f t="shared" si="0"/>
        <v>1.763779527559055</v>
      </c>
    </row>
    <row r="13" spans="1:7" s="322" customFormat="1" ht="12" customHeight="1" thickBot="1">
      <c r="A13" s="15" t="s">
        <v>121</v>
      </c>
      <c r="B13" s="217" t="s">
        <v>240</v>
      </c>
      <c r="C13" s="376">
        <v>104592871</v>
      </c>
      <c r="D13" s="376">
        <v>122859122</v>
      </c>
      <c r="E13" s="375">
        <v>120705820</v>
      </c>
      <c r="F13" s="476">
        <f t="shared" si="1"/>
        <v>-2153302</v>
      </c>
      <c r="G13" s="491">
        <f t="shared" si="0"/>
        <v>0.9824734055970219</v>
      </c>
    </row>
    <row r="14" spans="1:7" s="322" customFormat="1" ht="12" customHeight="1" thickBot="1">
      <c r="A14" s="15" t="s">
        <v>15</v>
      </c>
      <c r="B14" s="217" t="s">
        <v>5</v>
      </c>
      <c r="C14" s="354"/>
      <c r="D14" s="354"/>
      <c r="E14" s="355"/>
      <c r="F14" s="476">
        <f t="shared" si="1"/>
        <v>0</v>
      </c>
      <c r="G14" s="491"/>
    </row>
    <row r="15" spans="1:7" s="322" customFormat="1" ht="12" customHeight="1" thickBot="1">
      <c r="A15" s="15" t="s">
        <v>16</v>
      </c>
      <c r="B15" s="217" t="s">
        <v>188</v>
      </c>
      <c r="C15" s="354"/>
      <c r="D15" s="354"/>
      <c r="E15" s="355"/>
      <c r="F15" s="476">
        <f t="shared" si="1"/>
        <v>0</v>
      </c>
      <c r="G15" s="491"/>
    </row>
    <row r="16" spans="1:7" s="322" customFormat="1" ht="12" customHeight="1" thickBot="1">
      <c r="A16" s="15" t="s">
        <v>123</v>
      </c>
      <c r="B16" s="217" t="s">
        <v>222</v>
      </c>
      <c r="C16" s="354"/>
      <c r="D16" s="354"/>
      <c r="E16" s="355"/>
      <c r="F16" s="476">
        <f t="shared" si="1"/>
        <v>0</v>
      </c>
      <c r="G16" s="491" t="e">
        <f t="shared" si="0"/>
        <v>#DIV/0!</v>
      </c>
    </row>
    <row r="17" spans="1:7" s="322" customFormat="1" ht="12" customHeight="1" thickBot="1">
      <c r="A17" s="15" t="s">
        <v>18</v>
      </c>
      <c r="B17" s="16" t="s">
        <v>241</v>
      </c>
      <c r="C17" s="313">
        <f>+C5+C11+C12+C13+C14+C15+C16</f>
        <v>469464987</v>
      </c>
      <c r="D17" s="313">
        <f>+D5+D11+D12+D13+D14+D15+D16</f>
        <v>569804696</v>
      </c>
      <c r="E17" s="339">
        <f>+E5+E11+E12+E13+E14+E15+E16</f>
        <v>666252441</v>
      </c>
      <c r="F17" s="476">
        <f t="shared" si="1"/>
        <v>96447745</v>
      </c>
      <c r="G17" s="491">
        <f t="shared" si="0"/>
        <v>1.1692645667490251</v>
      </c>
    </row>
    <row r="18" spans="1:7" s="322" customFormat="1" ht="12" customHeight="1" thickBot="1">
      <c r="A18" s="15" t="s">
        <v>19</v>
      </c>
      <c r="B18" s="217" t="s">
        <v>242</v>
      </c>
      <c r="C18" s="308">
        <f>SUM(C19:C23)</f>
        <v>32071625</v>
      </c>
      <c r="D18" s="308">
        <f>SUM(D19:D23)</f>
        <v>18714111</v>
      </c>
      <c r="E18" s="194">
        <f>SUM(E19:E23)</f>
        <v>22567040</v>
      </c>
      <c r="F18" s="476">
        <f t="shared" si="1"/>
        <v>3852929</v>
      </c>
      <c r="G18" s="491">
        <f t="shared" si="0"/>
        <v>1.2058836243944475</v>
      </c>
    </row>
    <row r="19" spans="1:7" s="322" customFormat="1" ht="12" customHeight="1">
      <c r="A19" s="11" t="s">
        <v>225</v>
      </c>
      <c r="B19" s="218" t="s">
        <v>245</v>
      </c>
      <c r="C19" s="312"/>
      <c r="D19" s="312"/>
      <c r="E19" s="198"/>
      <c r="F19" s="476">
        <f t="shared" si="1"/>
        <v>0</v>
      </c>
      <c r="G19" s="491"/>
    </row>
    <row r="20" spans="1:7" s="322" customFormat="1" ht="12" customHeight="1">
      <c r="A20" s="11" t="s">
        <v>226</v>
      </c>
      <c r="B20" s="218" t="s">
        <v>246</v>
      </c>
      <c r="C20" s="312"/>
      <c r="D20" s="312"/>
      <c r="E20" s="198"/>
      <c r="F20" s="476">
        <f t="shared" si="1"/>
        <v>0</v>
      </c>
      <c r="G20" s="491"/>
    </row>
    <row r="21" spans="1:7" s="322" customFormat="1" ht="12" customHeight="1">
      <c r="A21" s="11" t="s">
        <v>227</v>
      </c>
      <c r="B21" s="218" t="s">
        <v>247</v>
      </c>
      <c r="C21" s="312">
        <v>28656494</v>
      </c>
      <c r="D21" s="312">
        <v>16602424</v>
      </c>
      <c r="E21" s="198">
        <v>22567040</v>
      </c>
      <c r="F21" s="476">
        <f t="shared" si="1"/>
        <v>5964616</v>
      </c>
      <c r="G21" s="491">
        <f t="shared" si="0"/>
        <v>1.3592617559941849</v>
      </c>
    </row>
    <row r="22" spans="1:7" s="322" customFormat="1" ht="12" customHeight="1">
      <c r="A22" s="11" t="s">
        <v>243</v>
      </c>
      <c r="B22" s="218" t="s">
        <v>248</v>
      </c>
      <c r="C22" s="312">
        <v>3415131</v>
      </c>
      <c r="D22" s="312">
        <v>2111687</v>
      </c>
      <c r="E22" s="198"/>
      <c r="F22" s="476">
        <f t="shared" si="1"/>
        <v>-2111687</v>
      </c>
      <c r="G22" s="491">
        <f t="shared" si="0"/>
        <v>0</v>
      </c>
    </row>
    <row r="23" spans="1:7" s="322" customFormat="1" ht="12" customHeight="1" thickBot="1">
      <c r="A23" s="11" t="s">
        <v>244</v>
      </c>
      <c r="B23" s="218" t="s">
        <v>184</v>
      </c>
      <c r="C23" s="312"/>
      <c r="D23" s="312"/>
      <c r="E23" s="198"/>
      <c r="F23" s="476">
        <f t="shared" si="1"/>
        <v>0</v>
      </c>
      <c r="G23" s="491"/>
    </row>
    <row r="24" spans="1:7" s="322" customFormat="1" ht="12" customHeight="1" thickBot="1">
      <c r="A24" s="15" t="s">
        <v>20</v>
      </c>
      <c r="B24" s="217" t="s">
        <v>185</v>
      </c>
      <c r="C24" s="354"/>
      <c r="D24" s="354"/>
      <c r="E24" s="355"/>
      <c r="F24" s="476">
        <f t="shared" si="1"/>
        <v>0</v>
      </c>
      <c r="G24" s="491"/>
    </row>
    <row r="25" spans="1:7" s="322" customFormat="1" ht="12" customHeight="1" thickBot="1">
      <c r="A25" s="15" t="s">
        <v>21</v>
      </c>
      <c r="B25" s="373" t="s">
        <v>249</v>
      </c>
      <c r="C25" s="313">
        <f>+C18+C24</f>
        <v>32071625</v>
      </c>
      <c r="D25" s="313">
        <f>+D18+D24</f>
        <v>18714111</v>
      </c>
      <c r="E25" s="339">
        <f>+E18+E24</f>
        <v>22567040</v>
      </c>
      <c r="F25" s="476">
        <f t="shared" si="1"/>
        <v>3852929</v>
      </c>
      <c r="G25" s="491">
        <f t="shared" si="0"/>
        <v>1.2058836243944475</v>
      </c>
    </row>
    <row r="26" spans="1:7" s="322" customFormat="1" ht="21" customHeight="1" thickBot="1">
      <c r="A26" s="15" t="s">
        <v>22</v>
      </c>
      <c r="B26" s="372" t="s">
        <v>250</v>
      </c>
      <c r="C26" s="313">
        <f>+C17+C25</f>
        <v>501536612</v>
      </c>
      <c r="D26" s="313">
        <f>+D17+D25</f>
        <v>588518807</v>
      </c>
      <c r="E26" s="339">
        <f>+E17+E25</f>
        <v>688819481</v>
      </c>
      <c r="F26" s="476">
        <f t="shared" si="1"/>
        <v>100300674</v>
      </c>
      <c r="G26" s="491">
        <f t="shared" si="0"/>
        <v>1.1704290038092189</v>
      </c>
    </row>
    <row r="27" spans="1:7" s="322" customFormat="1" ht="12" customHeight="1">
      <c r="A27" s="292"/>
      <c r="B27" s="293"/>
      <c r="C27" s="294"/>
      <c r="D27" s="383"/>
      <c r="E27" s="384"/>
      <c r="G27" s="491"/>
    </row>
    <row r="28" spans="1:7" s="322" customFormat="1" ht="12" customHeight="1">
      <c r="A28" s="577" t="s">
        <v>39</v>
      </c>
      <c r="B28" s="577"/>
      <c r="C28" s="577"/>
      <c r="D28" s="577"/>
      <c r="E28" s="577"/>
      <c r="G28" s="491"/>
    </row>
    <row r="29" spans="1:7" s="322" customFormat="1" ht="12" customHeight="1" thickBot="1">
      <c r="A29" s="579" t="s">
        <v>116</v>
      </c>
      <c r="B29" s="579"/>
      <c r="C29" s="296"/>
      <c r="D29" s="107"/>
      <c r="E29" s="229" t="str">
        <f>E2</f>
        <v>Ft-ban</v>
      </c>
      <c r="G29" s="491"/>
    </row>
    <row r="30" spans="1:7" s="322" customFormat="1" ht="24" customHeight="1" thickBot="1">
      <c r="A30" s="18" t="s">
        <v>9</v>
      </c>
      <c r="B30" s="19" t="s">
        <v>40</v>
      </c>
      <c r="C30" s="19" t="str">
        <f>+C3</f>
        <v>2022. évi tény</v>
      </c>
      <c r="D30" s="314" t="str">
        <f>+D3</f>
        <v>2023. évi várható</v>
      </c>
      <c r="E30" s="123" t="str">
        <f>+E3</f>
        <v>2024. évi előirányzat</v>
      </c>
      <c r="F30" s="385"/>
      <c r="G30" s="491"/>
    </row>
    <row r="31" spans="1:7" s="322" customFormat="1" ht="12" customHeight="1" thickBot="1">
      <c r="A31" s="27">
        <v>1</v>
      </c>
      <c r="B31" s="28">
        <v>2</v>
      </c>
      <c r="C31" s="28">
        <v>3</v>
      </c>
      <c r="D31" s="28">
        <v>4</v>
      </c>
      <c r="E31" s="29">
        <v>5</v>
      </c>
      <c r="F31" s="385"/>
      <c r="G31" s="491"/>
    </row>
    <row r="32" spans="1:7" s="322" customFormat="1" ht="15" customHeight="1" thickBot="1">
      <c r="A32" s="17" t="s">
        <v>11</v>
      </c>
      <c r="B32" s="26" t="s">
        <v>267</v>
      </c>
      <c r="C32" s="307">
        <f>SUM(C33:C38)</f>
        <v>482129500</v>
      </c>
      <c r="D32" s="307">
        <f>SUM(D33:D38)</f>
        <v>564364267</v>
      </c>
      <c r="E32" s="377">
        <f>SUM(E33:E38)</f>
        <v>686019481</v>
      </c>
      <c r="F32" s="476">
        <f aca="true" t="shared" si="2" ref="F32:F49">E32-D32</f>
        <v>121655214</v>
      </c>
      <c r="G32" s="491">
        <f aca="true" t="shared" si="3" ref="G32:G49">E32/D32</f>
        <v>1.2155615107361146</v>
      </c>
    </row>
    <row r="33" spans="1:7" s="322" customFormat="1" ht="12.75" customHeight="1">
      <c r="A33" s="13" t="s">
        <v>80</v>
      </c>
      <c r="B33" s="7" t="s">
        <v>41</v>
      </c>
      <c r="C33" s="379">
        <v>249907743</v>
      </c>
      <c r="D33" s="379">
        <v>288885887</v>
      </c>
      <c r="E33" s="378">
        <v>372950850</v>
      </c>
      <c r="F33" s="476">
        <f t="shared" si="2"/>
        <v>84064963</v>
      </c>
      <c r="G33" s="491">
        <f t="shared" si="3"/>
        <v>1.2909971264882178</v>
      </c>
    </row>
    <row r="34" spans="1:7" ht="12" customHeight="1">
      <c r="A34" s="11" t="s">
        <v>81</v>
      </c>
      <c r="B34" s="5" t="s">
        <v>124</v>
      </c>
      <c r="C34" s="309">
        <v>32347528</v>
      </c>
      <c r="D34" s="309">
        <v>35889841</v>
      </c>
      <c r="E34" s="195">
        <v>48310550</v>
      </c>
      <c r="F34" s="476">
        <f t="shared" si="2"/>
        <v>12420709</v>
      </c>
      <c r="G34" s="491">
        <f t="shared" si="3"/>
        <v>1.3460786856091116</v>
      </c>
    </row>
    <row r="35" spans="1:7" ht="12" customHeight="1">
      <c r="A35" s="11" t="s">
        <v>82</v>
      </c>
      <c r="B35" s="5" t="s">
        <v>105</v>
      </c>
      <c r="C35" s="311">
        <v>166015812</v>
      </c>
      <c r="D35" s="311">
        <v>224026613</v>
      </c>
      <c r="E35" s="197">
        <v>234910050</v>
      </c>
      <c r="F35" s="476">
        <f t="shared" si="2"/>
        <v>10883437</v>
      </c>
      <c r="G35" s="491">
        <f t="shared" si="3"/>
        <v>1.0485810005081853</v>
      </c>
    </row>
    <row r="36" spans="1:7" s="321" customFormat="1" ht="12" customHeight="1">
      <c r="A36" s="11" t="s">
        <v>83</v>
      </c>
      <c r="B36" s="8" t="s">
        <v>125</v>
      </c>
      <c r="C36" s="311"/>
      <c r="D36" s="311"/>
      <c r="E36" s="197"/>
      <c r="F36" s="476">
        <f t="shared" si="2"/>
        <v>0</v>
      </c>
      <c r="G36" s="491"/>
    </row>
    <row r="37" spans="1:7" s="321" customFormat="1" ht="12" customHeight="1">
      <c r="A37" s="11" t="s">
        <v>114</v>
      </c>
      <c r="B37" s="8" t="s">
        <v>126</v>
      </c>
      <c r="C37" s="311">
        <v>33858417</v>
      </c>
      <c r="D37" s="311">
        <v>15561926</v>
      </c>
      <c r="E37" s="197">
        <v>12326387</v>
      </c>
      <c r="F37" s="476">
        <f t="shared" si="2"/>
        <v>-3235539</v>
      </c>
      <c r="G37" s="491">
        <f t="shared" si="3"/>
        <v>0.7920862109227353</v>
      </c>
    </row>
    <row r="38" spans="1:7" s="321" customFormat="1" ht="12" customHeight="1">
      <c r="A38" s="11" t="s">
        <v>84</v>
      </c>
      <c r="B38" s="8" t="s">
        <v>42</v>
      </c>
      <c r="C38" s="311"/>
      <c r="D38" s="311">
        <v>0</v>
      </c>
      <c r="E38" s="197">
        <f>E40+E39</f>
        <v>17521644</v>
      </c>
      <c r="F38" s="476">
        <f t="shared" si="2"/>
        <v>17521644</v>
      </c>
      <c r="G38" s="491"/>
    </row>
    <row r="39" spans="1:7" s="321" customFormat="1" ht="12" customHeight="1">
      <c r="A39" s="11" t="s">
        <v>85</v>
      </c>
      <c r="B39" s="5" t="s">
        <v>268</v>
      </c>
      <c r="C39" s="311"/>
      <c r="D39" s="311">
        <v>0</v>
      </c>
      <c r="E39" s="197"/>
      <c r="F39" s="476">
        <f t="shared" si="2"/>
        <v>0</v>
      </c>
      <c r="G39" s="491"/>
    </row>
    <row r="40" spans="1:7" ht="12" customHeight="1" thickBot="1">
      <c r="A40" s="11" t="s">
        <v>93</v>
      </c>
      <c r="B40" s="14" t="s">
        <v>282</v>
      </c>
      <c r="C40" s="311"/>
      <c r="D40" s="311">
        <v>0</v>
      </c>
      <c r="E40" s="197">
        <v>17521644</v>
      </c>
      <c r="F40" s="476">
        <f t="shared" si="2"/>
        <v>17521644</v>
      </c>
      <c r="G40" s="491"/>
    </row>
    <row r="41" spans="1:7" ht="12" customHeight="1" thickBot="1">
      <c r="A41" s="15" t="s">
        <v>12</v>
      </c>
      <c r="B41" s="25" t="s">
        <v>251</v>
      </c>
      <c r="C41" s="308">
        <f>+C42+C43+C44</f>
        <v>693001</v>
      </c>
      <c r="D41" s="308">
        <f>D42+D43+D44</f>
        <v>1587500</v>
      </c>
      <c r="E41" s="194">
        <f>+E42+E43+E44</f>
        <v>2800000</v>
      </c>
      <c r="F41" s="476">
        <f t="shared" si="2"/>
        <v>1212500</v>
      </c>
      <c r="G41" s="491">
        <f t="shared" si="3"/>
        <v>1.763779527559055</v>
      </c>
    </row>
    <row r="42" spans="1:7" ht="12" customHeight="1">
      <c r="A42" s="12" t="s">
        <v>86</v>
      </c>
      <c r="B42" s="5" t="s">
        <v>147</v>
      </c>
      <c r="C42" s="310">
        <v>693001</v>
      </c>
      <c r="D42" s="310">
        <v>1587500</v>
      </c>
      <c r="E42" s="196">
        <v>2800000</v>
      </c>
      <c r="F42" s="476">
        <f t="shared" si="2"/>
        <v>1212500</v>
      </c>
      <c r="G42" s="491">
        <f t="shared" si="3"/>
        <v>1.763779527559055</v>
      </c>
    </row>
    <row r="43" spans="1:7" ht="12" customHeight="1">
      <c r="A43" s="12" t="s">
        <v>87</v>
      </c>
      <c r="B43" s="9" t="s">
        <v>127</v>
      </c>
      <c r="C43" s="309"/>
      <c r="D43" s="309"/>
      <c r="E43" s="195"/>
      <c r="F43" s="476">
        <f t="shared" si="2"/>
        <v>0</v>
      </c>
      <c r="G43" s="491"/>
    </row>
    <row r="44" spans="1:7" ht="12" customHeight="1" thickBot="1">
      <c r="A44" s="12" t="s">
        <v>88</v>
      </c>
      <c r="B44" s="219" t="s">
        <v>148</v>
      </c>
      <c r="C44" s="309"/>
      <c r="D44" s="309"/>
      <c r="E44" s="195"/>
      <c r="F44" s="476">
        <f t="shared" si="2"/>
        <v>0</v>
      </c>
      <c r="G44" s="491"/>
    </row>
    <row r="45" spans="1:7" ht="12" customHeight="1" thickBot="1">
      <c r="A45" s="15" t="s">
        <v>13</v>
      </c>
      <c r="B45" s="103" t="s">
        <v>283</v>
      </c>
      <c r="C45" s="308">
        <f>+C32+C41</f>
        <v>482822501</v>
      </c>
      <c r="D45" s="308">
        <f>+D32+D41</f>
        <v>565951767</v>
      </c>
      <c r="E45" s="194">
        <f>+E32+E41</f>
        <v>688819481</v>
      </c>
      <c r="F45" s="476">
        <f t="shared" si="2"/>
        <v>122867714</v>
      </c>
      <c r="G45" s="491">
        <f t="shared" si="3"/>
        <v>1.2170992674009975</v>
      </c>
    </row>
    <row r="46" spans="1:7" ht="12" customHeight="1" thickBot="1">
      <c r="A46" s="15" t="s">
        <v>14</v>
      </c>
      <c r="B46" s="103" t="s">
        <v>284</v>
      </c>
      <c r="C46" s="308">
        <f>+C47+C48</f>
        <v>0</v>
      </c>
      <c r="D46" s="308">
        <f>+D47+D48</f>
        <v>0</v>
      </c>
      <c r="E46" s="194">
        <f>+E47+E48</f>
        <v>0</v>
      </c>
      <c r="F46" s="476">
        <f t="shared" si="2"/>
        <v>0</v>
      </c>
      <c r="G46" s="491"/>
    </row>
    <row r="47" spans="1:7" ht="12" customHeight="1">
      <c r="A47" s="12" t="s">
        <v>170</v>
      </c>
      <c r="B47" s="6" t="s">
        <v>252</v>
      </c>
      <c r="C47" s="309"/>
      <c r="D47" s="309"/>
      <c r="E47" s="195"/>
      <c r="F47" s="476">
        <f t="shared" si="2"/>
        <v>0</v>
      </c>
      <c r="G47" s="491"/>
    </row>
    <row r="48" spans="1:7" ht="12" customHeight="1" thickBot="1">
      <c r="A48" s="10" t="s">
        <v>171</v>
      </c>
      <c r="B48" s="4" t="s">
        <v>253</v>
      </c>
      <c r="C48" s="311"/>
      <c r="D48" s="311"/>
      <c r="E48" s="197"/>
      <c r="F48" s="476">
        <f t="shared" si="2"/>
        <v>0</v>
      </c>
      <c r="G48" s="491"/>
    </row>
    <row r="49" spans="1:7" ht="12" customHeight="1" thickBot="1">
      <c r="A49" s="15" t="s">
        <v>15</v>
      </c>
      <c r="B49" s="373" t="s">
        <v>275</v>
      </c>
      <c r="C49" s="308">
        <f>+C45+C46</f>
        <v>482822501</v>
      </c>
      <c r="D49" s="308">
        <f>+D45+D46</f>
        <v>565951767</v>
      </c>
      <c r="E49" s="221">
        <f>+E45+E46</f>
        <v>688819481</v>
      </c>
      <c r="F49" s="476">
        <f t="shared" si="2"/>
        <v>122867714</v>
      </c>
      <c r="G49" s="491">
        <f t="shared" si="3"/>
        <v>1.2170992674009975</v>
      </c>
    </row>
    <row r="50" ht="12" customHeight="1">
      <c r="C50" s="295"/>
    </row>
    <row r="51" spans="3:4" ht="12" customHeight="1">
      <c r="C51" s="295"/>
      <c r="D51" s="513"/>
    </row>
    <row r="52" ht="12" customHeight="1">
      <c r="C52" s="295"/>
    </row>
    <row r="53" ht="12" customHeight="1">
      <c r="C53" s="295"/>
    </row>
    <row r="54" spans="3:6" ht="15" customHeight="1">
      <c r="C54" s="386"/>
      <c r="D54" s="386"/>
      <c r="E54" s="386"/>
      <c r="F54" s="386"/>
    </row>
    <row r="55" s="322" customFormat="1" ht="12.75" customHeight="1">
      <c r="G55" s="491"/>
    </row>
    <row r="56" ht="15.75">
      <c r="C56" s="295"/>
    </row>
    <row r="57" ht="15.75">
      <c r="C57" s="295"/>
    </row>
    <row r="58" ht="15.75">
      <c r="C58" s="295"/>
    </row>
    <row r="59" ht="16.5" customHeight="1">
      <c r="C59" s="295"/>
    </row>
    <row r="60" ht="15.75">
      <c r="C60" s="295"/>
    </row>
    <row r="61" ht="15.75">
      <c r="C61" s="295"/>
    </row>
    <row r="62" ht="15.75">
      <c r="C62" s="295"/>
    </row>
    <row r="63" ht="15.75">
      <c r="C63" s="295"/>
    </row>
    <row r="64" ht="15.75">
      <c r="C64" s="295"/>
    </row>
    <row r="65" ht="15.75">
      <c r="C65" s="295"/>
    </row>
    <row r="66" ht="15.75">
      <c r="C66" s="295"/>
    </row>
    <row r="67" ht="15.75">
      <c r="C67" s="295"/>
    </row>
    <row r="68" ht="15.75">
      <c r="C68" s="295"/>
    </row>
  </sheetData>
  <sheetProtection/>
  <mergeCells count="4">
    <mergeCell ref="A1:E1"/>
    <mergeCell ref="A28:E28"/>
    <mergeCell ref="A29:B29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1" fitToWidth="1" horizontalDpi="600" verticalDpi="600" orientation="portrait" paperSize="9" scale="70" r:id="rId1"/>
  <headerFooter alignWithMargins="0">
    <oddHeader>&amp;C&amp;"Times New Roman CE,Félkövér"&amp;12
MOB TÁRSULÁS 2024. ÉVI KÖLTSÉGVETÉSÉNEK PÉNZÜGYI MÉRLEGE&amp;R10. melléklet a ../2024. (..) Társulási határozathoz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L6" sqref="L6"/>
    </sheetView>
  </sheetViews>
  <sheetFormatPr defaultColWidth="9.00390625" defaultRowHeight="12.75"/>
  <cols>
    <col min="1" max="1" width="6.875" style="146" customWidth="1"/>
    <col min="2" max="2" width="46.50390625" style="44" customWidth="1"/>
    <col min="3" max="8" width="12.875" style="44" customWidth="1"/>
    <col min="9" max="9" width="13.875" style="44" customWidth="1"/>
    <col min="10" max="10" width="5.50390625" style="44" customWidth="1"/>
    <col min="11" max="16384" width="9.375" style="44" customWidth="1"/>
  </cols>
  <sheetData>
    <row r="1" spans="1:10" ht="27.75" customHeight="1">
      <c r="A1" s="623" t="s">
        <v>4</v>
      </c>
      <c r="B1" s="623"/>
      <c r="C1" s="623"/>
      <c r="D1" s="623"/>
      <c r="E1" s="623"/>
      <c r="F1" s="623"/>
      <c r="G1" s="623"/>
      <c r="H1" s="623"/>
      <c r="I1" s="623"/>
      <c r="J1" s="622"/>
    </row>
    <row r="2" spans="9:10" ht="20.25" customHeight="1" thickBot="1">
      <c r="I2" s="365" t="str">
        <f>'10. mell.'!E29</f>
        <v>Ft-ban</v>
      </c>
      <c r="J2" s="622"/>
    </row>
    <row r="3" spans="1:10" s="366" customFormat="1" ht="26.25" customHeight="1">
      <c r="A3" s="628" t="s">
        <v>59</v>
      </c>
      <c r="B3" s="626" t="s">
        <v>74</v>
      </c>
      <c r="C3" s="628" t="s">
        <v>75</v>
      </c>
      <c r="D3" s="628" t="str">
        <f>+CONCATENATE(LEFT('1.mell.'!C3,4)," előtti kifizetés")</f>
        <v>2024 előtti kifizetés</v>
      </c>
      <c r="E3" s="630" t="s">
        <v>58</v>
      </c>
      <c r="F3" s="631"/>
      <c r="G3" s="631"/>
      <c r="H3" s="632"/>
      <c r="I3" s="626" t="s">
        <v>43</v>
      </c>
      <c r="J3" s="622"/>
    </row>
    <row r="4" spans="1:10" s="367" customFormat="1" ht="32.25" customHeight="1" thickBot="1">
      <c r="A4" s="629"/>
      <c r="B4" s="627"/>
      <c r="C4" s="627"/>
      <c r="D4" s="629"/>
      <c r="E4" s="380" t="str">
        <f>+'7. mell. '!B4</f>
        <v>2024.</v>
      </c>
      <c r="F4" s="380" t="str">
        <f>+'7. mell. '!C4</f>
        <v>2025.</v>
      </c>
      <c r="G4" s="380" t="str">
        <f>+'4.mell.  '!D4</f>
        <v>2026.</v>
      </c>
      <c r="H4" s="381" t="str">
        <f>+CONCATENATE(LEFT('1.mell.'!C3,4)+2,". után")</f>
        <v>2026. után</v>
      </c>
      <c r="I4" s="627"/>
      <c r="J4" s="622"/>
    </row>
    <row r="5" spans="1:10" s="368" customFormat="1" ht="12.75" customHeight="1" thickBot="1">
      <c r="A5" s="199">
        <v>1</v>
      </c>
      <c r="B5" s="200">
        <v>2</v>
      </c>
      <c r="C5" s="201">
        <v>3</v>
      </c>
      <c r="D5" s="200">
        <v>4</v>
      </c>
      <c r="E5" s="199">
        <v>5</v>
      </c>
      <c r="F5" s="201">
        <v>6</v>
      </c>
      <c r="G5" s="201">
        <v>7</v>
      </c>
      <c r="H5" s="202">
        <v>8</v>
      </c>
      <c r="I5" s="203" t="s">
        <v>76</v>
      </c>
      <c r="J5" s="622"/>
    </row>
    <row r="6" spans="1:10" ht="24.75" customHeight="1" thickBot="1">
      <c r="A6" s="204" t="s">
        <v>11</v>
      </c>
      <c r="B6" s="205" t="s">
        <v>262</v>
      </c>
      <c r="C6" s="100"/>
      <c r="D6" s="50">
        <f>+D7+D8</f>
        <v>0</v>
      </c>
      <c r="E6" s="51">
        <f>+E7+E8</f>
        <v>0</v>
      </c>
      <c r="F6" s="52">
        <f>+F7+F8</f>
        <v>0</v>
      </c>
      <c r="G6" s="52">
        <f>+G7+G8</f>
        <v>0</v>
      </c>
      <c r="H6" s="53">
        <f>+H7+H8</f>
        <v>0</v>
      </c>
      <c r="I6" s="50">
        <f aca="true" t="shared" si="0" ref="I6:I17">SUM(D6:H6)</f>
        <v>0</v>
      </c>
      <c r="J6" s="622"/>
    </row>
    <row r="7" spans="1:10" ht="19.5" customHeight="1">
      <c r="A7" s="206" t="s">
        <v>12</v>
      </c>
      <c r="B7" s="54" t="s">
        <v>60</v>
      </c>
      <c r="C7" s="362"/>
      <c r="D7" s="55"/>
      <c r="E7" s="56"/>
      <c r="F7" s="23"/>
      <c r="G7" s="23"/>
      <c r="H7" s="20"/>
      <c r="I7" s="207">
        <f t="shared" si="0"/>
        <v>0</v>
      </c>
      <c r="J7" s="622"/>
    </row>
    <row r="8" spans="1:10" ht="19.5" customHeight="1" thickBot="1">
      <c r="A8" s="206" t="s">
        <v>13</v>
      </c>
      <c r="B8" s="54" t="s">
        <v>60</v>
      </c>
      <c r="C8" s="362"/>
      <c r="D8" s="55"/>
      <c r="E8" s="56"/>
      <c r="F8" s="23"/>
      <c r="G8" s="23"/>
      <c r="H8" s="20"/>
      <c r="I8" s="207">
        <f t="shared" si="0"/>
        <v>0</v>
      </c>
      <c r="J8" s="622"/>
    </row>
    <row r="9" spans="1:10" ht="25.5" customHeight="1" thickBot="1">
      <c r="A9" s="204" t="s">
        <v>14</v>
      </c>
      <c r="B9" s="205" t="s">
        <v>263</v>
      </c>
      <c r="C9" s="100"/>
      <c r="D9" s="50">
        <f>+D10+D11</f>
        <v>0</v>
      </c>
      <c r="E9" s="51">
        <f>+E10+E11</f>
        <v>0</v>
      </c>
      <c r="F9" s="52">
        <f>+F10+F11</f>
        <v>0</v>
      </c>
      <c r="G9" s="52">
        <f>+G10+G11</f>
        <v>0</v>
      </c>
      <c r="H9" s="53">
        <f>+H10+H11</f>
        <v>0</v>
      </c>
      <c r="I9" s="50">
        <f t="shared" si="0"/>
        <v>0</v>
      </c>
      <c r="J9" s="622"/>
    </row>
    <row r="10" spans="1:10" ht="19.5" customHeight="1">
      <c r="A10" s="206" t="s">
        <v>15</v>
      </c>
      <c r="B10" s="54" t="s">
        <v>60</v>
      </c>
      <c r="C10" s="362"/>
      <c r="D10" s="55"/>
      <c r="E10" s="56"/>
      <c r="F10" s="23"/>
      <c r="G10" s="23"/>
      <c r="H10" s="20"/>
      <c r="I10" s="207">
        <f t="shared" si="0"/>
        <v>0</v>
      </c>
      <c r="J10" s="622"/>
    </row>
    <row r="11" spans="1:10" ht="19.5" customHeight="1" thickBot="1">
      <c r="A11" s="206" t="s">
        <v>16</v>
      </c>
      <c r="B11" s="54" t="s">
        <v>60</v>
      </c>
      <c r="C11" s="362"/>
      <c r="D11" s="55"/>
      <c r="E11" s="56"/>
      <c r="F11" s="23"/>
      <c r="G11" s="23"/>
      <c r="H11" s="20"/>
      <c r="I11" s="207">
        <f t="shared" si="0"/>
        <v>0</v>
      </c>
      <c r="J11" s="622"/>
    </row>
    <row r="12" spans="1:10" ht="19.5" customHeight="1" thickBot="1">
      <c r="A12" s="204" t="s">
        <v>17</v>
      </c>
      <c r="B12" s="205" t="s">
        <v>264</v>
      </c>
      <c r="C12" s="100"/>
      <c r="D12" s="50">
        <f>+D13</f>
        <v>0</v>
      </c>
      <c r="E12" s="51">
        <f>+E13</f>
        <v>0</v>
      </c>
      <c r="F12" s="52">
        <f>+F13</f>
        <v>0</v>
      </c>
      <c r="G12" s="52">
        <f>+G13</f>
        <v>0</v>
      </c>
      <c r="H12" s="53">
        <f>+H13</f>
        <v>0</v>
      </c>
      <c r="I12" s="50">
        <f t="shared" si="0"/>
        <v>0</v>
      </c>
      <c r="J12" s="622"/>
    </row>
    <row r="13" spans="1:10" ht="19.5" customHeight="1" thickBot="1">
      <c r="A13" s="206" t="s">
        <v>18</v>
      </c>
      <c r="B13" s="54" t="s">
        <v>60</v>
      </c>
      <c r="C13" s="362"/>
      <c r="D13" s="55"/>
      <c r="E13" s="56"/>
      <c r="F13" s="23"/>
      <c r="G13" s="23"/>
      <c r="H13" s="20"/>
      <c r="I13" s="207">
        <f t="shared" si="0"/>
        <v>0</v>
      </c>
      <c r="J13" s="622"/>
    </row>
    <row r="14" spans="1:10" ht="19.5" customHeight="1" thickBot="1">
      <c r="A14" s="204" t="s">
        <v>19</v>
      </c>
      <c r="B14" s="403"/>
      <c r="C14" s="100"/>
      <c r="D14" s="50">
        <f>+D15</f>
        <v>0</v>
      </c>
      <c r="E14" s="51">
        <f>+E15</f>
        <v>0</v>
      </c>
      <c r="F14" s="52">
        <f>+F15</f>
        <v>0</v>
      </c>
      <c r="G14" s="52">
        <f>+G15</f>
        <v>0</v>
      </c>
      <c r="H14" s="53">
        <f>+H15</f>
        <v>0</v>
      </c>
      <c r="I14" s="50">
        <f t="shared" si="0"/>
        <v>0</v>
      </c>
      <c r="J14" s="622"/>
    </row>
    <row r="15" spans="1:10" ht="19.5" customHeight="1" thickBot="1">
      <c r="A15" s="208" t="s">
        <v>20</v>
      </c>
      <c r="B15" s="57" t="s">
        <v>60</v>
      </c>
      <c r="C15" s="363"/>
      <c r="D15" s="58"/>
      <c r="E15" s="59"/>
      <c r="F15" s="24"/>
      <c r="G15" s="24"/>
      <c r="H15" s="22"/>
      <c r="I15" s="209">
        <f t="shared" si="0"/>
        <v>0</v>
      </c>
      <c r="J15" s="622"/>
    </row>
    <row r="16" spans="1:10" ht="19.5" customHeight="1" thickBot="1">
      <c r="A16" s="204" t="s">
        <v>21</v>
      </c>
      <c r="B16" s="404"/>
      <c r="C16" s="100"/>
      <c r="D16" s="50">
        <f>+D17</f>
        <v>0</v>
      </c>
      <c r="E16" s="51">
        <f>+E17</f>
        <v>0</v>
      </c>
      <c r="F16" s="52">
        <f>+F17</f>
        <v>0</v>
      </c>
      <c r="G16" s="52">
        <f>+G17</f>
        <v>0</v>
      </c>
      <c r="H16" s="53">
        <f>+H17</f>
        <v>0</v>
      </c>
      <c r="I16" s="50">
        <f t="shared" si="0"/>
        <v>0</v>
      </c>
      <c r="J16" s="622"/>
    </row>
    <row r="17" spans="1:10" ht="19.5" customHeight="1" thickBot="1">
      <c r="A17" s="210" t="s">
        <v>22</v>
      </c>
      <c r="B17" s="60" t="s">
        <v>60</v>
      </c>
      <c r="C17" s="364"/>
      <c r="D17" s="61"/>
      <c r="E17" s="62"/>
      <c r="F17" s="63"/>
      <c r="G17" s="63"/>
      <c r="H17" s="21"/>
      <c r="I17" s="211">
        <f t="shared" si="0"/>
        <v>0</v>
      </c>
      <c r="J17" s="622"/>
    </row>
    <row r="18" spans="1:10" ht="19.5" customHeight="1" thickBot="1">
      <c r="A18" s="624" t="s">
        <v>111</v>
      </c>
      <c r="B18" s="625"/>
      <c r="C18" s="100"/>
      <c r="D18" s="50">
        <f aca="true" t="shared" si="1" ref="D18:I18">+D6+D9+D12+D14+D16</f>
        <v>0</v>
      </c>
      <c r="E18" s="51">
        <f t="shared" si="1"/>
        <v>0</v>
      </c>
      <c r="F18" s="52">
        <f t="shared" si="1"/>
        <v>0</v>
      </c>
      <c r="G18" s="52">
        <f t="shared" si="1"/>
        <v>0</v>
      </c>
      <c r="H18" s="53">
        <f t="shared" si="1"/>
        <v>0</v>
      </c>
      <c r="I18" s="50">
        <f t="shared" si="1"/>
        <v>0</v>
      </c>
      <c r="J18" s="622"/>
    </row>
  </sheetData>
  <sheetProtection/>
  <mergeCells count="9">
    <mergeCell ref="J1:J18"/>
    <mergeCell ref="A1:I1"/>
    <mergeCell ref="A18:B18"/>
    <mergeCell ref="I3:I4"/>
    <mergeCell ref="A3:A4"/>
    <mergeCell ref="B3:B4"/>
    <mergeCell ref="C3:C4"/>
    <mergeCell ref="E3:H3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&amp;C11.sz.melléklet a .../2024. (..) Társulási határozathoz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view="pageLayout" zoomScaleNormal="110" workbookViewId="0" topLeftCell="A1">
      <selection activeCell="Q5" sqref="Q5"/>
    </sheetView>
  </sheetViews>
  <sheetFormatPr defaultColWidth="9.00390625" defaultRowHeight="12.75"/>
  <cols>
    <col min="1" max="1" width="4.875" style="77" customWidth="1"/>
    <col min="2" max="2" width="25.00390625" style="95" customWidth="1"/>
    <col min="3" max="4" width="10.50390625" style="95" customWidth="1"/>
    <col min="5" max="5" width="10.875" style="95" customWidth="1"/>
    <col min="6" max="8" width="10.625" style="95" customWidth="1"/>
    <col min="9" max="9" width="10.875" style="95" customWidth="1"/>
    <col min="10" max="10" width="10.50390625" style="95" customWidth="1"/>
    <col min="11" max="11" width="10.875" style="95" customWidth="1"/>
    <col min="12" max="12" width="10.625" style="95" customWidth="1"/>
    <col min="13" max="13" width="10.875" style="95" customWidth="1"/>
    <col min="14" max="14" width="10.50390625" style="95" customWidth="1"/>
    <col min="15" max="15" width="11.625" style="77" customWidth="1"/>
    <col min="16" max="16" width="2.375" style="95" customWidth="1"/>
    <col min="17" max="16384" width="9.375" style="95" customWidth="1"/>
  </cols>
  <sheetData>
    <row r="1" spans="1:16" ht="31.5" customHeight="1">
      <c r="A1" s="636" t="str">
        <f>+CONCATENATE("Előirányzat-felhasználási terv",CHAR(10),LEFT('1.mell.'!C3,4),". évre")</f>
        <v>Előirányzat-felhasználási terv
2024. évre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8" t="s">
        <v>471</v>
      </c>
    </row>
    <row r="2" spans="15:16" ht="16.5" thickBot="1">
      <c r="O2" s="1" t="s">
        <v>394</v>
      </c>
      <c r="P2" s="638"/>
    </row>
    <row r="3" spans="1:16" s="77" customFormat="1" ht="25.5" customHeight="1" thickBot="1">
      <c r="A3" s="74" t="s">
        <v>9</v>
      </c>
      <c r="B3" s="75" t="s">
        <v>51</v>
      </c>
      <c r="C3" s="75" t="s">
        <v>61</v>
      </c>
      <c r="D3" s="75" t="s">
        <v>62</v>
      </c>
      <c r="E3" s="75" t="s">
        <v>63</v>
      </c>
      <c r="F3" s="75" t="s">
        <v>64</v>
      </c>
      <c r="G3" s="75" t="s">
        <v>65</v>
      </c>
      <c r="H3" s="75" t="s">
        <v>66</v>
      </c>
      <c r="I3" s="75" t="s">
        <v>67</v>
      </c>
      <c r="J3" s="75" t="s">
        <v>68</v>
      </c>
      <c r="K3" s="75" t="s">
        <v>69</v>
      </c>
      <c r="L3" s="75" t="s">
        <v>70</v>
      </c>
      <c r="M3" s="75" t="s">
        <v>71</v>
      </c>
      <c r="N3" s="75" t="s">
        <v>72</v>
      </c>
      <c r="O3" s="76" t="s">
        <v>44</v>
      </c>
      <c r="P3" s="638"/>
    </row>
    <row r="4" spans="1:16" s="79" customFormat="1" ht="15" customHeight="1" thickBot="1">
      <c r="A4" s="78" t="s">
        <v>11</v>
      </c>
      <c r="B4" s="633" t="s">
        <v>47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5"/>
      <c r="P4" s="638"/>
    </row>
    <row r="5" spans="1:16" s="79" customFormat="1" ht="22.5">
      <c r="A5" s="80" t="s">
        <v>12</v>
      </c>
      <c r="B5" s="369" t="s">
        <v>265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>
        <f aca="true" t="shared" si="0" ref="O5:O26">SUM(C5:N5)</f>
        <v>0</v>
      </c>
      <c r="P5" s="638"/>
    </row>
    <row r="6" spans="1:16" s="86" customFormat="1" ht="22.5">
      <c r="A6" s="83" t="s">
        <v>13</v>
      </c>
      <c r="B6" s="214" t="s">
        <v>266</v>
      </c>
      <c r="C6" s="84">
        <v>43981565</v>
      </c>
      <c r="D6" s="84">
        <v>45708115</v>
      </c>
      <c r="E6" s="84">
        <v>44708115</v>
      </c>
      <c r="F6" s="84">
        <v>20141075</v>
      </c>
      <c r="G6" s="84">
        <v>45708115</v>
      </c>
      <c r="H6" s="84">
        <v>52508115</v>
      </c>
      <c r="I6" s="84">
        <v>43508115</v>
      </c>
      <c r="J6" s="84">
        <v>65429759</v>
      </c>
      <c r="K6" s="84">
        <v>45708115</v>
      </c>
      <c r="L6" s="84">
        <v>43919115</v>
      </c>
      <c r="M6" s="84">
        <v>43919115</v>
      </c>
      <c r="N6" s="84">
        <v>47507302</v>
      </c>
      <c r="O6" s="85">
        <f t="shared" si="0"/>
        <v>542746621</v>
      </c>
      <c r="P6" s="638"/>
    </row>
    <row r="7" spans="1:16" s="86" customFormat="1" ht="22.5">
      <c r="A7" s="83" t="s">
        <v>14</v>
      </c>
      <c r="B7" s="213" t="s">
        <v>232</v>
      </c>
      <c r="C7" s="87"/>
      <c r="D7" s="87"/>
      <c r="E7" s="84">
        <v>2500000</v>
      </c>
      <c r="F7" s="84">
        <v>300000</v>
      </c>
      <c r="G7" s="84"/>
      <c r="H7" s="84"/>
      <c r="I7" s="84"/>
      <c r="J7" s="84"/>
      <c r="K7" s="84"/>
      <c r="L7" s="84"/>
      <c r="M7" s="87"/>
      <c r="N7" s="87"/>
      <c r="O7" s="88">
        <f t="shared" si="0"/>
        <v>2800000</v>
      </c>
      <c r="P7" s="638"/>
    </row>
    <row r="8" spans="1:16" s="86" customFormat="1" ht="13.5" customHeight="1">
      <c r="A8" s="83" t="s">
        <v>15</v>
      </c>
      <c r="B8" s="212" t="s">
        <v>233</v>
      </c>
      <c r="C8" s="84">
        <v>11727000</v>
      </c>
      <c r="D8" s="84">
        <v>12000000</v>
      </c>
      <c r="E8" s="84">
        <v>13000000</v>
      </c>
      <c r="F8" s="84">
        <v>15000000</v>
      </c>
      <c r="G8" s="84">
        <v>12000000</v>
      </c>
      <c r="H8" s="84">
        <v>3200000</v>
      </c>
      <c r="I8" s="84">
        <v>3200000</v>
      </c>
      <c r="J8" s="84">
        <v>3800000</v>
      </c>
      <c r="K8" s="84">
        <v>15000000</v>
      </c>
      <c r="L8" s="84">
        <v>11789000</v>
      </c>
      <c r="M8" s="84">
        <v>11789000</v>
      </c>
      <c r="N8" s="84">
        <v>8200820</v>
      </c>
      <c r="O8" s="85">
        <f t="shared" si="0"/>
        <v>120705820</v>
      </c>
      <c r="P8" s="638"/>
    </row>
    <row r="9" spans="1:16" s="86" customFormat="1" ht="13.5" customHeight="1">
      <c r="A9" s="83" t="s">
        <v>16</v>
      </c>
      <c r="B9" s="212" t="s">
        <v>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>
        <f t="shared" si="0"/>
        <v>0</v>
      </c>
      <c r="P9" s="638"/>
    </row>
    <row r="10" spans="1:16" s="86" customFormat="1" ht="13.5" customHeight="1">
      <c r="A10" s="83" t="s">
        <v>17</v>
      </c>
      <c r="B10" s="212" t="s">
        <v>188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>
        <f t="shared" si="0"/>
        <v>0</v>
      </c>
      <c r="P10" s="638"/>
    </row>
    <row r="11" spans="1:16" s="86" customFormat="1" ht="22.5">
      <c r="A11" s="83" t="s">
        <v>18</v>
      </c>
      <c r="B11" s="214" t="s">
        <v>222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>
        <f t="shared" si="0"/>
        <v>0</v>
      </c>
      <c r="P11" s="638"/>
    </row>
    <row r="12" spans="1:16" s="86" customFormat="1" ht="13.5" customHeight="1" thickBot="1">
      <c r="A12" s="83" t="s">
        <v>19</v>
      </c>
      <c r="B12" s="212" t="s">
        <v>6</v>
      </c>
      <c r="C12" s="84"/>
      <c r="D12" s="84"/>
      <c r="E12" s="84"/>
      <c r="F12" s="84">
        <v>22567040</v>
      </c>
      <c r="G12" s="84"/>
      <c r="H12" s="84"/>
      <c r="I12" s="84"/>
      <c r="J12" s="84"/>
      <c r="K12" s="84"/>
      <c r="L12" s="84"/>
      <c r="M12" s="84"/>
      <c r="N12" s="84"/>
      <c r="O12" s="85">
        <f t="shared" si="0"/>
        <v>22567040</v>
      </c>
      <c r="P12" s="638"/>
    </row>
    <row r="13" spans="1:16" s="79" customFormat="1" ht="15.75" customHeight="1" thickBot="1">
      <c r="A13" s="78" t="s">
        <v>20</v>
      </c>
      <c r="B13" s="30" t="s">
        <v>90</v>
      </c>
      <c r="C13" s="89">
        <f aca="true" t="shared" si="1" ref="C13:N13">SUM(C5:C12)</f>
        <v>55708565</v>
      </c>
      <c r="D13" s="89">
        <f t="shared" si="1"/>
        <v>57708115</v>
      </c>
      <c r="E13" s="89">
        <f t="shared" si="1"/>
        <v>60208115</v>
      </c>
      <c r="F13" s="89">
        <f t="shared" si="1"/>
        <v>58008115</v>
      </c>
      <c r="G13" s="89">
        <f t="shared" si="1"/>
        <v>57708115</v>
      </c>
      <c r="H13" s="89">
        <f t="shared" si="1"/>
        <v>55708115</v>
      </c>
      <c r="I13" s="89">
        <f t="shared" si="1"/>
        <v>46708115</v>
      </c>
      <c r="J13" s="89">
        <f t="shared" si="1"/>
        <v>69229759</v>
      </c>
      <c r="K13" s="89">
        <f t="shared" si="1"/>
        <v>60708115</v>
      </c>
      <c r="L13" s="89">
        <f t="shared" si="1"/>
        <v>55708115</v>
      </c>
      <c r="M13" s="89">
        <f t="shared" si="1"/>
        <v>55708115</v>
      </c>
      <c r="N13" s="89">
        <f t="shared" si="1"/>
        <v>55708122</v>
      </c>
      <c r="O13" s="90">
        <f>SUM(C13:N13)</f>
        <v>688819481</v>
      </c>
      <c r="P13" s="638"/>
    </row>
    <row r="14" spans="1:16" s="79" customFormat="1" ht="15" customHeight="1" thickBot="1">
      <c r="A14" s="78" t="s">
        <v>21</v>
      </c>
      <c r="B14" s="633" t="s">
        <v>48</v>
      </c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5"/>
      <c r="P14" s="638"/>
    </row>
    <row r="15" spans="1:16" s="86" customFormat="1" ht="13.5" customHeight="1">
      <c r="A15" s="91" t="s">
        <v>22</v>
      </c>
      <c r="B15" s="215" t="s">
        <v>52</v>
      </c>
      <c r="C15" s="87">
        <v>31079237</v>
      </c>
      <c r="D15" s="87">
        <v>31079237</v>
      </c>
      <c r="E15" s="87">
        <v>31079237</v>
      </c>
      <c r="F15" s="87">
        <v>31079237</v>
      </c>
      <c r="G15" s="87">
        <v>31079237</v>
      </c>
      <c r="H15" s="87">
        <v>31079237</v>
      </c>
      <c r="I15" s="87">
        <v>31079237</v>
      </c>
      <c r="J15" s="87">
        <v>31079237</v>
      </c>
      <c r="K15" s="87">
        <v>31079237</v>
      </c>
      <c r="L15" s="87">
        <v>31079237</v>
      </c>
      <c r="M15" s="87">
        <v>31079237</v>
      </c>
      <c r="N15" s="87">
        <v>31079243</v>
      </c>
      <c r="O15" s="88">
        <f t="shared" si="0"/>
        <v>372950850</v>
      </c>
      <c r="P15" s="638"/>
    </row>
    <row r="16" spans="1:16" s="86" customFormat="1" ht="27" customHeight="1">
      <c r="A16" s="83" t="s">
        <v>23</v>
      </c>
      <c r="B16" s="214" t="s">
        <v>124</v>
      </c>
      <c r="C16" s="84">
        <v>4025879</v>
      </c>
      <c r="D16" s="84">
        <v>4025879</v>
      </c>
      <c r="E16" s="84">
        <v>4025879</v>
      </c>
      <c r="F16" s="84">
        <v>4025879</v>
      </c>
      <c r="G16" s="84">
        <v>4025879</v>
      </c>
      <c r="H16" s="84">
        <v>4025879</v>
      </c>
      <c r="I16" s="84">
        <v>4025879</v>
      </c>
      <c r="J16" s="84">
        <v>4025879</v>
      </c>
      <c r="K16" s="84">
        <v>4025879</v>
      </c>
      <c r="L16" s="84">
        <v>4025879</v>
      </c>
      <c r="M16" s="84">
        <v>4025879</v>
      </c>
      <c r="N16" s="84">
        <v>4025881</v>
      </c>
      <c r="O16" s="85">
        <f t="shared" si="0"/>
        <v>48310550</v>
      </c>
      <c r="P16" s="638"/>
    </row>
    <row r="17" spans="1:16" s="86" customFormat="1" ht="13.5" customHeight="1">
      <c r="A17" s="83" t="s">
        <v>24</v>
      </c>
      <c r="B17" s="212" t="s">
        <v>105</v>
      </c>
      <c r="C17" s="84">
        <v>19576250</v>
      </c>
      <c r="D17" s="84">
        <v>21575800</v>
      </c>
      <c r="E17" s="84">
        <v>21575800</v>
      </c>
      <c r="F17" s="84">
        <v>21575800</v>
      </c>
      <c r="G17" s="84">
        <v>21575800</v>
      </c>
      <c r="H17" s="84">
        <v>19575800</v>
      </c>
      <c r="I17" s="84">
        <v>10575800</v>
      </c>
      <c r="J17" s="84">
        <v>15575800</v>
      </c>
      <c r="K17" s="84">
        <v>24575800</v>
      </c>
      <c r="L17" s="84">
        <v>19575800</v>
      </c>
      <c r="M17" s="84">
        <v>19575800</v>
      </c>
      <c r="N17" s="84">
        <v>19575800</v>
      </c>
      <c r="O17" s="85">
        <f t="shared" si="0"/>
        <v>234910050</v>
      </c>
      <c r="P17" s="638"/>
    </row>
    <row r="18" spans="1:16" s="86" customFormat="1" ht="13.5" customHeight="1">
      <c r="A18" s="83" t="s">
        <v>25</v>
      </c>
      <c r="B18" s="212" t="s">
        <v>125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>
        <f t="shared" si="0"/>
        <v>0</v>
      </c>
      <c r="P18" s="638"/>
    </row>
    <row r="19" spans="1:16" s="86" customFormat="1" ht="13.5" customHeight="1">
      <c r="A19" s="83" t="s">
        <v>26</v>
      </c>
      <c r="B19" s="212" t="s">
        <v>126</v>
      </c>
      <c r="C19" s="84">
        <v>1027199</v>
      </c>
      <c r="D19" s="84">
        <v>1027199</v>
      </c>
      <c r="E19" s="84">
        <v>1027199</v>
      </c>
      <c r="F19" s="84">
        <v>1027199</v>
      </c>
      <c r="G19" s="84">
        <v>1027199</v>
      </c>
      <c r="H19" s="84">
        <v>1027199</v>
      </c>
      <c r="I19" s="84">
        <v>1027199</v>
      </c>
      <c r="J19" s="84">
        <v>1027199</v>
      </c>
      <c r="K19" s="84">
        <v>1027199</v>
      </c>
      <c r="L19" s="84">
        <v>1027199</v>
      </c>
      <c r="M19" s="84">
        <v>1027199</v>
      </c>
      <c r="N19" s="84">
        <v>1027198</v>
      </c>
      <c r="O19" s="85">
        <f t="shared" si="0"/>
        <v>12326387</v>
      </c>
      <c r="P19" s="638"/>
    </row>
    <row r="20" spans="1:16" s="86" customFormat="1" ht="13.5" customHeight="1">
      <c r="A20" s="83" t="s">
        <v>27</v>
      </c>
      <c r="B20" s="212" t="s">
        <v>147</v>
      </c>
      <c r="C20" s="84"/>
      <c r="D20" s="84"/>
      <c r="E20" s="84">
        <v>2500000</v>
      </c>
      <c r="F20" s="84">
        <v>300000</v>
      </c>
      <c r="G20" s="84"/>
      <c r="H20" s="84"/>
      <c r="I20" s="84"/>
      <c r="J20" s="84"/>
      <c r="K20" s="84"/>
      <c r="L20" s="84"/>
      <c r="M20" s="84"/>
      <c r="N20" s="84"/>
      <c r="O20" s="85">
        <f t="shared" si="0"/>
        <v>2800000</v>
      </c>
      <c r="P20" s="638"/>
    </row>
    <row r="21" spans="1:16" s="86" customFormat="1" ht="15.75">
      <c r="A21" s="83" t="s">
        <v>28</v>
      </c>
      <c r="B21" s="214" t="s">
        <v>127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>
        <f t="shared" si="0"/>
        <v>0</v>
      </c>
      <c r="P21" s="638"/>
    </row>
    <row r="22" spans="1:16" s="86" customFormat="1" ht="13.5" customHeight="1">
      <c r="A22" s="83" t="s">
        <v>29</v>
      </c>
      <c r="B22" s="212" t="s">
        <v>148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>
        <f t="shared" si="0"/>
        <v>0</v>
      </c>
      <c r="P22" s="638"/>
    </row>
    <row r="23" spans="1:16" s="86" customFormat="1" ht="13.5" customHeight="1">
      <c r="A23" s="83" t="s">
        <v>30</v>
      </c>
      <c r="B23" s="212" t="s">
        <v>42</v>
      </c>
      <c r="C23" s="84"/>
      <c r="D23" s="84"/>
      <c r="E23" s="84"/>
      <c r="F23" s="84"/>
      <c r="G23" s="84"/>
      <c r="H23" s="84"/>
      <c r="I23" s="84"/>
      <c r="J23" s="84">
        <v>17521644</v>
      </c>
      <c r="K23" s="84"/>
      <c r="L23" s="84"/>
      <c r="M23" s="84"/>
      <c r="N23" s="84"/>
      <c r="O23" s="85">
        <f t="shared" si="0"/>
        <v>17521644</v>
      </c>
      <c r="P23" s="638"/>
    </row>
    <row r="24" spans="1:16" s="86" customFormat="1" ht="13.5" customHeight="1">
      <c r="A24" s="83" t="s">
        <v>31</v>
      </c>
      <c r="B24" s="212" t="s">
        <v>254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638"/>
    </row>
    <row r="25" spans="1:16" s="86" customFormat="1" ht="13.5" customHeight="1" thickBot="1">
      <c r="A25" s="83" t="s">
        <v>32</v>
      </c>
      <c r="B25" s="212" t="s">
        <v>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>
        <f t="shared" si="0"/>
        <v>0</v>
      </c>
      <c r="P25" s="638"/>
    </row>
    <row r="26" spans="1:16" s="79" customFormat="1" ht="15.75" customHeight="1" thickBot="1">
      <c r="A26" s="92" t="s">
        <v>33</v>
      </c>
      <c r="B26" s="30" t="s">
        <v>91</v>
      </c>
      <c r="C26" s="89">
        <f aca="true" t="shared" si="2" ref="C26:N26">SUM(C15:C25)</f>
        <v>55708565</v>
      </c>
      <c r="D26" s="89">
        <f t="shared" si="2"/>
        <v>57708115</v>
      </c>
      <c r="E26" s="89">
        <f t="shared" si="2"/>
        <v>60208115</v>
      </c>
      <c r="F26" s="89">
        <f t="shared" si="2"/>
        <v>58008115</v>
      </c>
      <c r="G26" s="89">
        <f t="shared" si="2"/>
        <v>57708115</v>
      </c>
      <c r="H26" s="89">
        <f t="shared" si="2"/>
        <v>55708115</v>
      </c>
      <c r="I26" s="89">
        <f t="shared" si="2"/>
        <v>46708115</v>
      </c>
      <c r="J26" s="89">
        <f t="shared" si="2"/>
        <v>69229759</v>
      </c>
      <c r="K26" s="89">
        <f t="shared" si="2"/>
        <v>60708115</v>
      </c>
      <c r="L26" s="89">
        <f t="shared" si="2"/>
        <v>55708115</v>
      </c>
      <c r="M26" s="89">
        <f t="shared" si="2"/>
        <v>55708115</v>
      </c>
      <c r="N26" s="89">
        <f t="shared" si="2"/>
        <v>55708122</v>
      </c>
      <c r="O26" s="90">
        <f t="shared" si="0"/>
        <v>688819481</v>
      </c>
      <c r="P26" s="638"/>
    </row>
    <row r="27" spans="1:16" ht="16.5" thickBot="1">
      <c r="A27" s="92" t="s">
        <v>34</v>
      </c>
      <c r="B27" s="216" t="s">
        <v>92</v>
      </c>
      <c r="C27" s="93">
        <f aca="true" t="shared" si="3" ref="C27:O27">C13-C26</f>
        <v>0</v>
      </c>
      <c r="D27" s="93">
        <f t="shared" si="3"/>
        <v>0</v>
      </c>
      <c r="E27" s="93">
        <f t="shared" si="3"/>
        <v>0</v>
      </c>
      <c r="F27" s="93">
        <f t="shared" si="3"/>
        <v>0</v>
      </c>
      <c r="G27" s="93">
        <f t="shared" si="3"/>
        <v>0</v>
      </c>
      <c r="H27" s="93">
        <f t="shared" si="3"/>
        <v>0</v>
      </c>
      <c r="I27" s="93">
        <f t="shared" si="3"/>
        <v>0</v>
      </c>
      <c r="J27" s="93">
        <f t="shared" si="3"/>
        <v>0</v>
      </c>
      <c r="K27" s="93">
        <f t="shared" si="3"/>
        <v>0</v>
      </c>
      <c r="L27" s="93">
        <f t="shared" si="3"/>
        <v>0</v>
      </c>
      <c r="M27" s="93">
        <f t="shared" si="3"/>
        <v>0</v>
      </c>
      <c r="N27" s="93">
        <f t="shared" si="3"/>
        <v>0</v>
      </c>
      <c r="O27" s="94">
        <f t="shared" si="3"/>
        <v>0</v>
      </c>
      <c r="P27" s="638"/>
    </row>
    <row r="28" ht="15.75">
      <c r="A28" s="96"/>
    </row>
    <row r="29" spans="2:15" ht="15.75">
      <c r="B29" s="97"/>
      <c r="C29" s="98"/>
      <c r="D29" s="98"/>
      <c r="O29" s="95"/>
    </row>
    <row r="30" ht="15.75">
      <c r="O30" s="95"/>
    </row>
    <row r="31" ht="15.75">
      <c r="O31" s="95"/>
    </row>
    <row r="32" ht="15.75">
      <c r="O32" s="95"/>
    </row>
    <row r="33" ht="15.75">
      <c r="O33" s="95"/>
    </row>
    <row r="34" ht="15.75">
      <c r="O34" s="95"/>
    </row>
    <row r="35" ht="15.75">
      <c r="O35" s="95"/>
    </row>
    <row r="36" ht="15.75">
      <c r="O36" s="95"/>
    </row>
    <row r="37" ht="15.75">
      <c r="O37" s="95"/>
    </row>
    <row r="38" ht="15.75">
      <c r="O38" s="95"/>
    </row>
    <row r="39" ht="15.75">
      <c r="O39" s="95"/>
    </row>
    <row r="40" ht="15.75">
      <c r="O40" s="95"/>
    </row>
    <row r="41" ht="15.75">
      <c r="O41" s="95"/>
    </row>
    <row r="42" ht="15.75">
      <c r="O42" s="95"/>
    </row>
    <row r="43" ht="15.75">
      <c r="O43" s="95"/>
    </row>
    <row r="44" ht="15.75">
      <c r="O44" s="95"/>
    </row>
    <row r="45" ht="15.75">
      <c r="O45" s="95"/>
    </row>
    <row r="46" ht="15.75">
      <c r="O46" s="95"/>
    </row>
    <row r="47" ht="15.75">
      <c r="O47" s="95"/>
    </row>
    <row r="48" ht="15.75">
      <c r="O48" s="95"/>
    </row>
    <row r="49" ht="15.75">
      <c r="O49" s="95"/>
    </row>
    <row r="50" ht="15.75">
      <c r="O50" s="95"/>
    </row>
    <row r="51" ht="15.75">
      <c r="O51" s="95"/>
    </row>
    <row r="52" ht="15.75">
      <c r="O52" s="95"/>
    </row>
    <row r="53" ht="15.75">
      <c r="O53" s="95"/>
    </row>
    <row r="54" ht="15.75">
      <c r="O54" s="95"/>
    </row>
    <row r="55" ht="15.75">
      <c r="O55" s="95"/>
    </row>
    <row r="56" ht="15.75">
      <c r="O56" s="95"/>
    </row>
    <row r="57" ht="15.75">
      <c r="O57" s="95"/>
    </row>
    <row r="58" ht="15.75">
      <c r="O58" s="95"/>
    </row>
    <row r="59" ht="15.75">
      <c r="O59" s="95"/>
    </row>
    <row r="60" ht="15.75">
      <c r="O60" s="95"/>
    </row>
    <row r="61" ht="15.75">
      <c r="O61" s="95"/>
    </row>
    <row r="62" ht="15.75">
      <c r="O62" s="95"/>
    </row>
    <row r="63" ht="15.75">
      <c r="O63" s="95"/>
    </row>
    <row r="64" ht="15.75">
      <c r="O64" s="95"/>
    </row>
    <row r="65" ht="15.75">
      <c r="O65" s="95"/>
    </row>
    <row r="66" ht="15.75">
      <c r="O66" s="95"/>
    </row>
    <row r="67" ht="15.75">
      <c r="O67" s="95"/>
    </row>
    <row r="68" ht="15.75">
      <c r="O68" s="95"/>
    </row>
    <row r="69" ht="15.75">
      <c r="O69" s="95"/>
    </row>
    <row r="70" ht="15.75">
      <c r="O70" s="95"/>
    </row>
    <row r="71" ht="15.75">
      <c r="O71" s="95"/>
    </row>
    <row r="72" ht="15.75">
      <c r="O72" s="95"/>
    </row>
    <row r="73" ht="15.75">
      <c r="O73" s="95"/>
    </row>
    <row r="74" ht="15.75">
      <c r="O74" s="95"/>
    </row>
    <row r="75" ht="15.75">
      <c r="O75" s="95"/>
    </row>
    <row r="76" ht="15.75">
      <c r="O76" s="95"/>
    </row>
    <row r="77" ht="15.75">
      <c r="O77" s="95"/>
    </row>
    <row r="78" ht="15.75">
      <c r="O78" s="95"/>
    </row>
    <row r="79" ht="15.75">
      <c r="O79" s="95"/>
    </row>
    <row r="80" ht="15.75">
      <c r="O80" s="95"/>
    </row>
    <row r="81" ht="15.75">
      <c r="O81" s="95"/>
    </row>
    <row r="82" ht="15.75">
      <c r="O82" s="95"/>
    </row>
  </sheetData>
  <sheetProtection/>
  <mergeCells count="4">
    <mergeCell ref="B4:O4"/>
    <mergeCell ref="B14:O14"/>
    <mergeCell ref="A1:O1"/>
    <mergeCell ref="P1:P27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4" r:id="rId1"/>
  <headerFooter alignWithMargins="0">
    <oddHeader>&amp;C12. melléklet a .../2024. (..) Társulási határozathoz&amp;R&amp;"Times New Roman CE,Félkövér 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98"/>
  <sheetViews>
    <sheetView zoomScaleSheetLayoutView="100" workbookViewId="0" topLeftCell="B1">
      <selection activeCell="I8" sqref="I8"/>
    </sheetView>
  </sheetViews>
  <sheetFormatPr defaultColWidth="9.125" defaultRowHeight="12.75"/>
  <cols>
    <col min="1" max="1" width="8.125" style="439" bestFit="1" customWidth="1"/>
    <col min="2" max="2" width="50.625" style="440" customWidth="1"/>
    <col min="3" max="3" width="14.875" style="441" customWidth="1"/>
    <col min="4" max="4" width="16.125" style="441" customWidth="1"/>
    <col min="5" max="13" width="9.125" style="408" customWidth="1"/>
    <col min="14" max="14" width="9.375" style="408" customWidth="1"/>
    <col min="15" max="16384" width="9.125" style="408" customWidth="1"/>
  </cols>
  <sheetData>
    <row r="1" spans="2:4" ht="12.75">
      <c r="B1" s="639" t="s">
        <v>475</v>
      </c>
      <c r="C1" s="639"/>
      <c r="D1" s="639"/>
    </row>
    <row r="3" spans="1:4" ht="13.5">
      <c r="A3" s="405"/>
      <c r="B3" s="406"/>
      <c r="C3" s="407"/>
      <c r="D3" s="407" t="s">
        <v>395</v>
      </c>
    </row>
    <row r="4" spans="1:4" s="412" customFormat="1" ht="38.25">
      <c r="A4" s="409"/>
      <c r="B4" s="410" t="s">
        <v>302</v>
      </c>
      <c r="C4" s="411" t="s">
        <v>438</v>
      </c>
      <c r="D4" s="411" t="s">
        <v>449</v>
      </c>
    </row>
    <row r="5" spans="1:4" s="415" customFormat="1" ht="19.5" customHeight="1">
      <c r="A5" s="413">
        <v>1</v>
      </c>
      <c r="B5" s="414">
        <v>2</v>
      </c>
      <c r="C5" s="413">
        <v>3</v>
      </c>
      <c r="D5" s="413">
        <v>4</v>
      </c>
    </row>
    <row r="6" spans="1:4" s="419" customFormat="1" ht="21">
      <c r="A6" s="416" t="s">
        <v>303</v>
      </c>
      <c r="B6" s="417" t="s">
        <v>304</v>
      </c>
      <c r="C6" s="418">
        <f>C7+C9+C11+C13</f>
        <v>448934716</v>
      </c>
      <c r="D6" s="418">
        <f>D7+D9+D11+D13</f>
        <v>542746621</v>
      </c>
    </row>
    <row r="7" spans="1:4" s="422" customFormat="1" ht="19.5" customHeight="1">
      <c r="A7" s="420" t="s">
        <v>305</v>
      </c>
      <c r="B7" s="417" t="s">
        <v>306</v>
      </c>
      <c r="C7" s="421"/>
      <c r="D7" s="421"/>
    </row>
    <row r="8" spans="1:4" s="32" customFormat="1" ht="19.5" customHeight="1">
      <c r="A8" s="423" t="s">
        <v>307</v>
      </c>
      <c r="B8" s="424"/>
      <c r="C8" s="425"/>
      <c r="D8" s="425"/>
    </row>
    <row r="9" spans="1:4" ht="19.5" customHeight="1">
      <c r="A9" s="420" t="s">
        <v>308</v>
      </c>
      <c r="B9" s="417" t="s">
        <v>309</v>
      </c>
      <c r="C9" s="421">
        <f>SUM(C10:C10)</f>
        <v>0</v>
      </c>
      <c r="D9" s="421">
        <f>SUM(D10:D10)</f>
        <v>0</v>
      </c>
    </row>
    <row r="10" spans="1:4" ht="19.5" customHeight="1">
      <c r="A10" s="423"/>
      <c r="B10" s="426"/>
      <c r="C10" s="425"/>
      <c r="D10" s="425"/>
    </row>
    <row r="11" spans="1:4" s="422" customFormat="1" ht="12.75">
      <c r="A11" s="420" t="s">
        <v>310</v>
      </c>
      <c r="B11" s="417" t="s">
        <v>311</v>
      </c>
      <c r="C11" s="421"/>
      <c r="D11" s="421"/>
    </row>
    <row r="12" spans="1:4" ht="19.5" customHeight="1">
      <c r="A12" s="423"/>
      <c r="B12" s="424"/>
      <c r="C12" s="425"/>
      <c r="D12" s="425"/>
    </row>
    <row r="13" spans="1:4" ht="19.5" customHeight="1">
      <c r="A13" s="420" t="s">
        <v>308</v>
      </c>
      <c r="B13" s="417" t="s">
        <v>312</v>
      </c>
      <c r="C13" s="421">
        <f>C15+C17+C34+C36</f>
        <v>448934716</v>
      </c>
      <c r="D13" s="421">
        <f>D15+D17+D34+D36</f>
        <v>542746621</v>
      </c>
    </row>
    <row r="14" spans="1:4" ht="19.5" customHeight="1">
      <c r="A14" s="423"/>
      <c r="B14" s="424"/>
      <c r="C14" s="425"/>
      <c r="D14" s="425"/>
    </row>
    <row r="15" spans="1:4" s="429" customFormat="1" ht="19.5" customHeight="1">
      <c r="A15" s="420" t="s">
        <v>313</v>
      </c>
      <c r="B15" s="427" t="s">
        <v>314</v>
      </c>
      <c r="C15" s="428">
        <f>SUM(C16:C16)</f>
        <v>0</v>
      </c>
      <c r="D15" s="428">
        <f>SUM(D16:D16)</f>
        <v>0</v>
      </c>
    </row>
    <row r="16" spans="1:4" ht="19.5" customHeight="1">
      <c r="A16" s="423"/>
      <c r="B16" s="430"/>
      <c r="C16" s="425"/>
      <c r="D16" s="425"/>
    </row>
    <row r="17" spans="1:4" s="429" customFormat="1" ht="19.5" customHeight="1">
      <c r="A17" s="420" t="s">
        <v>315</v>
      </c>
      <c r="B17" s="427" t="s">
        <v>316</v>
      </c>
      <c r="C17" s="428">
        <f>SUM(C18:C33)</f>
        <v>448934716</v>
      </c>
      <c r="D17" s="428">
        <f>SUM(D18:D33)</f>
        <v>542746621</v>
      </c>
    </row>
    <row r="18" spans="1:4" s="32" customFormat="1" ht="19.5" customHeight="1">
      <c r="A18" s="423"/>
      <c r="B18" s="478" t="s">
        <v>360</v>
      </c>
      <c r="C18" s="497">
        <v>187831310</v>
      </c>
      <c r="D18" s="576">
        <v>289646800</v>
      </c>
    </row>
    <row r="19" spans="1:4" s="32" customFormat="1" ht="19.5" customHeight="1">
      <c r="A19" s="423"/>
      <c r="B19" s="478" t="s">
        <v>361</v>
      </c>
      <c r="C19" s="497">
        <v>45730000</v>
      </c>
      <c r="D19" s="576">
        <v>45679110</v>
      </c>
    </row>
    <row r="20" spans="1:4" s="32" customFormat="1" ht="19.5" customHeight="1">
      <c r="A20" s="423"/>
      <c r="B20" s="478" t="s">
        <v>362</v>
      </c>
      <c r="C20" s="497">
        <v>4536593</v>
      </c>
      <c r="D20" s="576">
        <v>7026600</v>
      </c>
    </row>
    <row r="21" spans="1:4" s="32" customFormat="1" ht="19.5" customHeight="1">
      <c r="A21" s="423"/>
      <c r="B21" s="478" t="s">
        <v>373</v>
      </c>
      <c r="C21" s="497">
        <v>4058000</v>
      </c>
      <c r="D21" s="576">
        <v>5736000</v>
      </c>
    </row>
    <row r="22" spans="1:4" s="32" customFormat="1" ht="19.5" customHeight="1">
      <c r="A22" s="423"/>
      <c r="B22" s="478" t="s">
        <v>363</v>
      </c>
      <c r="C22" s="497">
        <v>30699685</v>
      </c>
      <c r="D22" s="576">
        <v>36637200</v>
      </c>
    </row>
    <row r="23" spans="1:4" s="32" customFormat="1" ht="19.5" customHeight="1">
      <c r="A23" s="423"/>
      <c r="B23" s="478" t="s">
        <v>364</v>
      </c>
      <c r="C23" s="497">
        <v>99921518</v>
      </c>
      <c r="D23" s="576">
        <v>126710907</v>
      </c>
    </row>
    <row r="24" spans="1:4" s="32" customFormat="1" ht="19.5" customHeight="1">
      <c r="A24" s="423"/>
      <c r="B24" s="478" t="s">
        <v>365</v>
      </c>
      <c r="C24" s="497">
        <v>246240</v>
      </c>
      <c r="D24" s="576">
        <v>324615</v>
      </c>
    </row>
    <row r="25" spans="1:4" s="32" customFormat="1" ht="19.5" customHeight="1">
      <c r="A25" s="423"/>
      <c r="B25" s="346" t="s">
        <v>319</v>
      </c>
      <c r="C25" s="479">
        <v>51235121</v>
      </c>
      <c r="D25" s="575">
        <v>14592131</v>
      </c>
    </row>
    <row r="26" spans="1:4" s="32" customFormat="1" ht="19.5" customHeight="1">
      <c r="A26" s="423"/>
      <c r="B26" s="5" t="s">
        <v>366</v>
      </c>
      <c r="C26" s="479">
        <v>4962350</v>
      </c>
      <c r="D26" s="575">
        <v>5547387</v>
      </c>
    </row>
    <row r="27" spans="1:4" s="32" customFormat="1" ht="19.5" customHeight="1">
      <c r="A27" s="423"/>
      <c r="B27" s="424" t="s">
        <v>317</v>
      </c>
      <c r="C27" s="425">
        <v>567387</v>
      </c>
      <c r="D27" s="425">
        <v>622525</v>
      </c>
    </row>
    <row r="28" spans="1:4" s="32" customFormat="1" ht="19.5" customHeight="1">
      <c r="A28" s="423"/>
      <c r="B28" s="424" t="s">
        <v>322</v>
      </c>
      <c r="C28" s="425">
        <v>2958682</v>
      </c>
      <c r="D28" s="425">
        <v>3284094</v>
      </c>
    </row>
    <row r="29" spans="1:4" s="32" customFormat="1" ht="19.5" customHeight="1">
      <c r="A29" s="423"/>
      <c r="B29" s="424" t="s">
        <v>318</v>
      </c>
      <c r="C29" s="425">
        <v>435649</v>
      </c>
      <c r="D29" s="425">
        <v>483458</v>
      </c>
    </row>
    <row r="30" spans="1:4" s="32" customFormat="1" ht="19.5" customHeight="1">
      <c r="A30" s="423"/>
      <c r="B30" s="424" t="s">
        <v>320</v>
      </c>
      <c r="C30" s="425">
        <v>5519205</v>
      </c>
      <c r="D30" s="425">
        <v>1218028</v>
      </c>
    </row>
    <row r="31" spans="1:4" s="32" customFormat="1" ht="19.5" customHeight="1">
      <c r="A31" s="423"/>
      <c r="B31" s="424" t="s">
        <v>321</v>
      </c>
      <c r="C31" s="425">
        <v>4854231</v>
      </c>
      <c r="D31" s="425">
        <v>3044135</v>
      </c>
    </row>
    <row r="32" spans="1:4" s="32" customFormat="1" ht="19.5" customHeight="1">
      <c r="A32" s="423"/>
      <c r="B32" s="424" t="s">
        <v>374</v>
      </c>
      <c r="C32" s="425">
        <v>4822445</v>
      </c>
      <c r="D32" s="425">
        <v>1566010</v>
      </c>
    </row>
    <row r="33" spans="1:4" s="32" customFormat="1" ht="19.5" customHeight="1">
      <c r="A33" s="423"/>
      <c r="B33" s="424" t="s">
        <v>375</v>
      </c>
      <c r="C33" s="425">
        <v>556300</v>
      </c>
      <c r="D33" s="425">
        <v>627621</v>
      </c>
    </row>
    <row r="34" spans="1:4" s="429" customFormat="1" ht="19.5" customHeight="1">
      <c r="A34" s="420" t="s">
        <v>323</v>
      </c>
      <c r="B34" s="427" t="s">
        <v>324</v>
      </c>
      <c r="C34" s="428">
        <f>SUM(C35:C35)</f>
        <v>0</v>
      </c>
      <c r="D34" s="428">
        <f>SUM(D35:D35)</f>
        <v>0</v>
      </c>
    </row>
    <row r="35" spans="1:4" s="422" customFormat="1" ht="19.5" customHeight="1">
      <c r="A35" s="431"/>
      <c r="B35" s="424"/>
      <c r="C35" s="432"/>
      <c r="D35" s="432"/>
    </row>
    <row r="36" spans="1:4" s="429" customFormat="1" ht="19.5" customHeight="1">
      <c r="A36" s="420" t="s">
        <v>325</v>
      </c>
      <c r="B36" s="427" t="s">
        <v>326</v>
      </c>
      <c r="C36" s="428"/>
      <c r="D36" s="428"/>
    </row>
    <row r="37" spans="1:4" ht="12.75">
      <c r="A37" s="420" t="s">
        <v>327</v>
      </c>
      <c r="B37" s="433" t="s">
        <v>328</v>
      </c>
      <c r="C37" s="421">
        <f>C38+C40+C42+C49+C44</f>
        <v>0</v>
      </c>
      <c r="D37" s="421">
        <f>D38+D40+D42+D49+D44</f>
        <v>2800000</v>
      </c>
    </row>
    <row r="38" spans="1:4" ht="19.5" customHeight="1">
      <c r="A38" s="420" t="s">
        <v>329</v>
      </c>
      <c r="B38" s="417" t="s">
        <v>306</v>
      </c>
      <c r="C38" s="421"/>
      <c r="D38" s="421"/>
    </row>
    <row r="39" spans="1:4" ht="19.5" customHeight="1">
      <c r="A39" s="423"/>
      <c r="B39" s="424"/>
      <c r="C39" s="425"/>
      <c r="D39" s="425"/>
    </row>
    <row r="40" spans="1:4" ht="19.5" customHeight="1">
      <c r="A40" s="420" t="s">
        <v>330</v>
      </c>
      <c r="B40" s="417" t="s">
        <v>331</v>
      </c>
      <c r="C40" s="421">
        <f>SUM(C41:C41)</f>
        <v>0</v>
      </c>
      <c r="D40" s="421">
        <f>SUM(D41:D41)</f>
        <v>0</v>
      </c>
    </row>
    <row r="41" spans="1:4" ht="19.5" customHeight="1">
      <c r="A41" s="420"/>
      <c r="B41" s="426"/>
      <c r="C41" s="432"/>
      <c r="D41" s="432"/>
    </row>
    <row r="42" spans="1:4" ht="18.75" customHeight="1">
      <c r="A42" s="420" t="s">
        <v>332</v>
      </c>
      <c r="B42" s="417" t="s">
        <v>311</v>
      </c>
      <c r="C42" s="421">
        <f>C43</f>
        <v>0</v>
      </c>
      <c r="D42" s="421">
        <f>D43</f>
        <v>0</v>
      </c>
    </row>
    <row r="43" spans="1:4" ht="19.5" customHeight="1">
      <c r="A43" s="423"/>
      <c r="B43" s="434"/>
      <c r="C43" s="432"/>
      <c r="D43" s="432"/>
    </row>
    <row r="44" spans="1:4" ht="18.75" customHeight="1">
      <c r="A44" s="420" t="s">
        <v>333</v>
      </c>
      <c r="B44" s="417" t="s">
        <v>334</v>
      </c>
      <c r="C44" s="421">
        <f>C45+C46+C47+C48</f>
        <v>0</v>
      </c>
      <c r="D44" s="421">
        <f>D45+D46+D47+D48</f>
        <v>2800000</v>
      </c>
    </row>
    <row r="45" spans="1:4" ht="18.75" customHeight="1">
      <c r="A45" s="420"/>
      <c r="B45" s="430" t="s">
        <v>335</v>
      </c>
      <c r="C45" s="432"/>
      <c r="D45" s="432"/>
    </row>
    <row r="46" spans="1:4" ht="18.75" customHeight="1">
      <c r="A46" s="420"/>
      <c r="B46" s="430" t="s">
        <v>336</v>
      </c>
      <c r="C46" s="432"/>
      <c r="D46" s="432"/>
    </row>
    <row r="47" spans="1:4" ht="19.5" customHeight="1">
      <c r="A47" s="423"/>
      <c r="B47" s="430" t="s">
        <v>337</v>
      </c>
      <c r="C47" s="432"/>
      <c r="D47" s="432">
        <v>2800000</v>
      </c>
    </row>
    <row r="48" spans="1:4" ht="19.5" customHeight="1">
      <c r="A48" s="423"/>
      <c r="B48" s="430" t="s">
        <v>377</v>
      </c>
      <c r="C48" s="432"/>
      <c r="D48" s="432"/>
    </row>
    <row r="49" spans="1:4" ht="19.5" customHeight="1">
      <c r="A49" s="420" t="s">
        <v>338</v>
      </c>
      <c r="B49" s="417" t="s">
        <v>339</v>
      </c>
      <c r="C49" s="421">
        <f>SUM(C50:C50)</f>
        <v>0</v>
      </c>
      <c r="D49" s="421">
        <f>SUM(D50:D50)</f>
        <v>0</v>
      </c>
    </row>
    <row r="50" spans="1:4" s="32" customFormat="1" ht="19.5" customHeight="1">
      <c r="A50" s="423"/>
      <c r="B50" s="424"/>
      <c r="C50" s="425"/>
      <c r="D50" s="425"/>
    </row>
    <row r="51" spans="1:4" ht="26.25" customHeight="1">
      <c r="A51" s="416" t="s">
        <v>340</v>
      </c>
      <c r="B51" s="435" t="s">
        <v>341</v>
      </c>
      <c r="C51" s="418">
        <f>SUM(C52:C52)</f>
        <v>0</v>
      </c>
      <c r="D51" s="418">
        <f>SUM(D52:D52)</f>
        <v>0</v>
      </c>
    </row>
    <row r="52" spans="1:4" ht="18.75" customHeight="1">
      <c r="A52" s="423"/>
      <c r="B52" s="424"/>
      <c r="C52" s="425"/>
      <c r="D52" s="425"/>
    </row>
    <row r="53" spans="1:4" ht="23.25" customHeight="1">
      <c r="A53" s="416" t="s">
        <v>342</v>
      </c>
      <c r="B53" s="435" t="s">
        <v>343</v>
      </c>
      <c r="C53" s="418">
        <f>SUM(C54:C55)</f>
        <v>0</v>
      </c>
      <c r="D53" s="418">
        <f>SUM(D54:D55)</f>
        <v>0</v>
      </c>
    </row>
    <row r="54" spans="1:4" s="32" customFormat="1" ht="19.5" customHeight="1">
      <c r="A54" s="423"/>
      <c r="B54" s="434"/>
      <c r="C54" s="436"/>
      <c r="D54" s="436"/>
    </row>
    <row r="55" spans="1:4" s="32" customFormat="1" ht="19.5" customHeight="1">
      <c r="A55" s="423"/>
      <c r="B55" s="434"/>
      <c r="C55" s="436"/>
      <c r="D55" s="436"/>
    </row>
    <row r="56" spans="1:4" ht="25.5" customHeight="1">
      <c r="A56" s="437" t="s">
        <v>16</v>
      </c>
      <c r="B56" s="437" t="s">
        <v>344</v>
      </c>
      <c r="C56" s="438">
        <f>C6+C37+C51+C53</f>
        <v>448934716</v>
      </c>
      <c r="D56" s="438">
        <f>D6+D37+D51+D53</f>
        <v>545546621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442"/>
    </row>
    <row r="69" ht="19.5" customHeight="1">
      <c r="B69" s="442"/>
    </row>
    <row r="70" ht="19.5" customHeight="1">
      <c r="B70" s="442"/>
    </row>
    <row r="71" ht="19.5" customHeight="1">
      <c r="B71" s="442"/>
    </row>
    <row r="72" ht="19.5" customHeight="1">
      <c r="B72" s="442"/>
    </row>
    <row r="73" ht="19.5" customHeight="1">
      <c r="B73" s="442"/>
    </row>
    <row r="74" ht="19.5" customHeight="1">
      <c r="B74" s="442"/>
    </row>
    <row r="75" ht="19.5" customHeight="1">
      <c r="B75" s="442"/>
    </row>
    <row r="76" ht="19.5" customHeight="1">
      <c r="B76" s="442"/>
    </row>
    <row r="77" ht="19.5" customHeight="1">
      <c r="B77" s="442"/>
    </row>
    <row r="78" ht="19.5" customHeight="1">
      <c r="B78" s="442"/>
    </row>
    <row r="79" ht="19.5" customHeight="1">
      <c r="B79" s="442"/>
    </row>
    <row r="80" ht="19.5" customHeight="1">
      <c r="B80" s="442"/>
    </row>
    <row r="81" ht="19.5" customHeight="1">
      <c r="B81" s="442"/>
    </row>
    <row r="82" ht="19.5" customHeight="1">
      <c r="B82" s="442"/>
    </row>
    <row r="83" ht="19.5" customHeight="1">
      <c r="B83" s="442"/>
    </row>
    <row r="84" ht="19.5" customHeight="1">
      <c r="B84" s="442"/>
    </row>
    <row r="85" ht="19.5" customHeight="1">
      <c r="B85" s="442"/>
    </row>
    <row r="86" ht="19.5" customHeight="1">
      <c r="B86" s="442"/>
    </row>
    <row r="87" ht="19.5" customHeight="1">
      <c r="B87" s="442"/>
    </row>
    <row r="88" ht="19.5" customHeight="1">
      <c r="B88" s="442"/>
    </row>
    <row r="89" ht="19.5" customHeight="1">
      <c r="B89" s="442"/>
    </row>
    <row r="90" ht="19.5" customHeight="1">
      <c r="B90" s="442"/>
    </row>
    <row r="91" ht="19.5" customHeight="1">
      <c r="B91" s="442"/>
    </row>
    <row r="92" ht="19.5" customHeight="1">
      <c r="B92" s="442"/>
    </row>
    <row r="93" ht="19.5" customHeight="1">
      <c r="B93" s="442"/>
    </row>
    <row r="94" ht="19.5" customHeight="1">
      <c r="B94" s="442"/>
    </row>
    <row r="95" ht="19.5" customHeight="1">
      <c r="B95" s="442"/>
    </row>
    <row r="96" ht="19.5" customHeight="1">
      <c r="B96" s="442"/>
    </row>
    <row r="97" ht="19.5" customHeight="1">
      <c r="B97" s="442"/>
    </row>
    <row r="98" ht="19.5" customHeight="1">
      <c r="B98" s="442"/>
    </row>
  </sheetData>
  <sheetProtection/>
  <mergeCells count="1">
    <mergeCell ref="B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r:id="rId1"/>
  <headerFooter alignWithMargins="0">
    <oddHeader>&amp;C&amp;"Times New Roman CE,Félkövér"&amp;12MOB Társulás
2024. ÉVI VÉGLEGESEN ÁTVETT PÉNZESZKÖZÖK KIMUTATÁSA &amp;R&amp;"Times New Roman CE,Félkövér dőlt"&amp;11 13.sz.melléklet</oddHeader>
    <oddFooter>&amp;C&amp;P</oddFooter>
  </headerFooter>
  <rowBreaks count="1" manualBreakCount="1">
    <brk id="31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73"/>
  <sheetViews>
    <sheetView view="pageLayout" workbookViewId="0" topLeftCell="A1">
      <selection activeCell="H8" sqref="H8"/>
    </sheetView>
  </sheetViews>
  <sheetFormatPr defaultColWidth="9.125" defaultRowHeight="12.75"/>
  <cols>
    <col min="1" max="1" width="9.125" style="439" customWidth="1"/>
    <col min="2" max="2" width="38.625" style="439" customWidth="1"/>
    <col min="3" max="4" width="17.125" style="441" customWidth="1"/>
    <col min="5" max="16384" width="9.125" style="441" customWidth="1"/>
  </cols>
  <sheetData>
    <row r="1" spans="1:4" ht="14.25" thickBot="1">
      <c r="A1" s="405"/>
      <c r="B1" s="405"/>
      <c r="C1" s="407"/>
      <c r="D1" s="407" t="s">
        <v>301</v>
      </c>
    </row>
    <row r="2" spans="1:4" s="446" customFormat="1" ht="26.25" thickBot="1">
      <c r="A2" s="443"/>
      <c r="B2" s="444" t="s">
        <v>345</v>
      </c>
      <c r="C2" s="445" t="s">
        <v>439</v>
      </c>
      <c r="D2" s="445" t="s">
        <v>450</v>
      </c>
    </row>
    <row r="3" spans="1:4" s="449" customFormat="1" ht="13.5" thickBot="1">
      <c r="A3" s="447">
        <v>1</v>
      </c>
      <c r="B3" s="448">
        <v>2</v>
      </c>
      <c r="C3" s="448">
        <v>3</v>
      </c>
      <c r="D3" s="448">
        <v>4</v>
      </c>
    </row>
    <row r="4" spans="1:4" ht="15.75" thickBot="1">
      <c r="A4" s="450" t="s">
        <v>346</v>
      </c>
      <c r="B4" s="451" t="s">
        <v>347</v>
      </c>
      <c r="C4" s="452">
        <f>SUM(C5:C10)</f>
        <v>11458633</v>
      </c>
      <c r="D4" s="452">
        <f>SUM(D5:D10)</f>
        <v>12326387</v>
      </c>
    </row>
    <row r="5" spans="1:4" ht="15">
      <c r="A5" s="453"/>
      <c r="B5" s="454"/>
      <c r="C5" s="455"/>
      <c r="D5" s="455"/>
    </row>
    <row r="6" spans="1:4" ht="23.25">
      <c r="A6" s="453"/>
      <c r="B6" s="454" t="s">
        <v>348</v>
      </c>
      <c r="C6" s="455">
        <v>4962350</v>
      </c>
      <c r="D6" s="455">
        <v>5547387</v>
      </c>
    </row>
    <row r="7" spans="1:4" ht="23.25">
      <c r="A7" s="453"/>
      <c r="B7" s="454" t="s">
        <v>349</v>
      </c>
      <c r="C7" s="455">
        <v>567387</v>
      </c>
      <c r="D7" s="455">
        <v>622525</v>
      </c>
    </row>
    <row r="8" spans="1:4" ht="23.25">
      <c r="A8" s="453"/>
      <c r="B8" s="454" t="s">
        <v>350</v>
      </c>
      <c r="C8" s="455">
        <v>435649</v>
      </c>
      <c r="D8" s="455">
        <v>483458</v>
      </c>
    </row>
    <row r="9" spans="1:4" ht="23.25">
      <c r="A9" s="453"/>
      <c r="B9" s="454" t="s">
        <v>376</v>
      </c>
      <c r="C9" s="455">
        <v>556300</v>
      </c>
      <c r="D9" s="455">
        <v>627621</v>
      </c>
    </row>
    <row r="10" spans="1:4" ht="23.25" thickBot="1">
      <c r="A10" s="456"/>
      <c r="B10" s="457" t="s">
        <v>378</v>
      </c>
      <c r="C10" s="458">
        <v>4936947</v>
      </c>
      <c r="D10" s="571">
        <v>5045396</v>
      </c>
    </row>
    <row r="11" spans="1:4" ht="15.75" thickBot="1">
      <c r="A11" s="450" t="s">
        <v>85</v>
      </c>
      <c r="B11" s="459" t="s">
        <v>351</v>
      </c>
      <c r="C11" s="460">
        <f>SUM(C12:C12)</f>
        <v>0</v>
      </c>
      <c r="D11" s="460">
        <f>SUM(D12:D12)</f>
        <v>0</v>
      </c>
    </row>
    <row r="12" spans="1:4" ht="15.75" thickBot="1">
      <c r="A12" s="453"/>
      <c r="B12" s="424"/>
      <c r="C12" s="461"/>
      <c r="D12" s="461"/>
    </row>
    <row r="13" spans="1:4" ht="15.75" thickBot="1">
      <c r="A13" s="450" t="s">
        <v>352</v>
      </c>
      <c r="B13" s="462" t="s">
        <v>353</v>
      </c>
      <c r="C13" s="463">
        <f>SUM(C14:C14)</f>
        <v>0</v>
      </c>
      <c r="D13" s="463">
        <f>SUM(D14:D14)</f>
        <v>0</v>
      </c>
    </row>
    <row r="14" spans="1:4" s="467" customFormat="1" ht="15.75" thickBot="1">
      <c r="A14" s="464"/>
      <c r="B14" s="465"/>
      <c r="C14" s="466"/>
      <c r="D14" s="466"/>
    </row>
    <row r="15" spans="1:4" ht="23.25" thickBot="1">
      <c r="A15" s="450" t="s">
        <v>354</v>
      </c>
      <c r="B15" s="462" t="s">
        <v>355</v>
      </c>
      <c r="C15" s="468">
        <f>SUM(C16:C16)</f>
        <v>0</v>
      </c>
      <c r="D15" s="468">
        <f>SUM(D16:D16)</f>
        <v>0</v>
      </c>
    </row>
    <row r="16" spans="1:4" ht="15" thickBot="1">
      <c r="A16" s="464"/>
      <c r="B16" s="469"/>
      <c r="C16" s="470"/>
      <c r="D16" s="470"/>
    </row>
    <row r="17" spans="1:4" s="474" customFormat="1" ht="21.75" thickBot="1">
      <c r="A17" s="471"/>
      <c r="B17" s="472" t="s">
        <v>356</v>
      </c>
      <c r="C17" s="473">
        <f>C4+C11+C13+C15</f>
        <v>11458633</v>
      </c>
      <c r="D17" s="473">
        <f>D4+D11+D13+D15</f>
        <v>12326387</v>
      </c>
    </row>
    <row r="18" spans="1:2" ht="12.75">
      <c r="A18" s="475"/>
      <c r="B18" s="475"/>
    </row>
    <row r="19" spans="1:2" ht="12.75">
      <c r="A19" s="475"/>
      <c r="B19" s="475"/>
    </row>
    <row r="20" spans="1:2" ht="12.75">
      <c r="A20" s="475"/>
      <c r="B20" s="475"/>
    </row>
    <row r="21" spans="1:2" ht="12.75">
      <c r="A21" s="475"/>
      <c r="B21" s="475"/>
    </row>
    <row r="22" spans="1:2" ht="12.75">
      <c r="A22" s="475"/>
      <c r="B22" s="475"/>
    </row>
    <row r="23" spans="1:2" ht="12.75">
      <c r="A23" s="475"/>
      <c r="B23" s="475"/>
    </row>
    <row r="24" spans="1:2" ht="12.75">
      <c r="A24" s="475"/>
      <c r="B24" s="475"/>
    </row>
    <row r="25" spans="1:2" ht="12.75">
      <c r="A25" s="475"/>
      <c r="B25" s="475"/>
    </row>
    <row r="26" spans="1:2" ht="12.75">
      <c r="A26" s="475"/>
      <c r="B26" s="475"/>
    </row>
    <row r="27" spans="1:2" ht="12.75">
      <c r="A27" s="475"/>
      <c r="B27" s="475"/>
    </row>
    <row r="28" spans="1:2" ht="12.75">
      <c r="A28" s="475"/>
      <c r="B28" s="475"/>
    </row>
    <row r="29" spans="1:2" ht="12.75">
      <c r="A29" s="475"/>
      <c r="B29" s="475"/>
    </row>
    <row r="30" spans="1:2" ht="12.75">
      <c r="A30" s="475"/>
      <c r="B30" s="475"/>
    </row>
    <row r="31" spans="1:2" ht="12.75">
      <c r="A31" s="475"/>
      <c r="B31" s="475"/>
    </row>
    <row r="32" spans="1:2" ht="12.75">
      <c r="A32" s="475"/>
      <c r="B32" s="475"/>
    </row>
    <row r="33" spans="1:2" ht="12.75">
      <c r="A33" s="475"/>
      <c r="B33" s="475"/>
    </row>
    <row r="34" spans="1:2" ht="12.75">
      <c r="A34" s="475"/>
      <c r="B34" s="475"/>
    </row>
    <row r="35" spans="1:2" ht="12.75">
      <c r="A35" s="475"/>
      <c r="B35" s="475"/>
    </row>
    <row r="36" spans="1:2" ht="12.75">
      <c r="A36" s="475"/>
      <c r="B36" s="475"/>
    </row>
    <row r="37" spans="1:2" ht="12.75">
      <c r="A37" s="475"/>
      <c r="B37" s="475"/>
    </row>
    <row r="38" spans="1:2" ht="12.75">
      <c r="A38" s="475"/>
      <c r="B38" s="475"/>
    </row>
    <row r="39" spans="1:2" ht="12.75">
      <c r="A39" s="475"/>
      <c r="B39" s="475"/>
    </row>
    <row r="40" spans="1:2" ht="12.75">
      <c r="A40" s="475"/>
      <c r="B40" s="475"/>
    </row>
    <row r="41" spans="1:2" ht="12.75">
      <c r="A41" s="475"/>
      <c r="B41" s="475"/>
    </row>
    <row r="42" spans="1:2" ht="12.75">
      <c r="A42" s="475"/>
      <c r="B42" s="475"/>
    </row>
    <row r="43" spans="1:2" ht="12.75">
      <c r="A43" s="475"/>
      <c r="B43" s="475"/>
    </row>
    <row r="44" spans="1:2" ht="12.75">
      <c r="A44" s="475"/>
      <c r="B44" s="475"/>
    </row>
    <row r="45" spans="1:2" ht="12.75">
      <c r="A45" s="475"/>
      <c r="B45" s="475"/>
    </row>
    <row r="46" spans="1:2" ht="12.75">
      <c r="A46" s="475"/>
      <c r="B46" s="475"/>
    </row>
    <row r="47" spans="1:2" ht="12.75">
      <c r="A47" s="475"/>
      <c r="B47" s="475"/>
    </row>
    <row r="48" spans="1:2" ht="12.75">
      <c r="A48" s="475"/>
      <c r="B48" s="475"/>
    </row>
    <row r="49" spans="1:2" ht="12.75">
      <c r="A49" s="475"/>
      <c r="B49" s="475"/>
    </row>
    <row r="50" spans="1:2" ht="12.75">
      <c r="A50" s="475"/>
      <c r="B50" s="475"/>
    </row>
    <row r="51" spans="1:2" ht="12.75">
      <c r="A51" s="475"/>
      <c r="B51" s="475"/>
    </row>
    <row r="52" spans="1:2" ht="12.75">
      <c r="A52" s="475"/>
      <c r="B52" s="475"/>
    </row>
    <row r="53" spans="1:2" ht="12.75">
      <c r="A53" s="475"/>
      <c r="B53" s="475"/>
    </row>
    <row r="54" spans="1:2" ht="12.75">
      <c r="A54" s="475"/>
      <c r="B54" s="475"/>
    </row>
    <row r="55" spans="1:2" ht="12.75">
      <c r="A55" s="475"/>
      <c r="B55" s="475"/>
    </row>
    <row r="56" spans="1:2" ht="12.75">
      <c r="A56" s="475"/>
      <c r="B56" s="475"/>
    </row>
    <row r="57" spans="1:2" ht="12.75">
      <c r="A57" s="475"/>
      <c r="B57" s="475"/>
    </row>
    <row r="58" spans="1:2" ht="12.75">
      <c r="A58" s="475"/>
      <c r="B58" s="475"/>
    </row>
    <row r="59" spans="1:2" ht="12.75">
      <c r="A59" s="475"/>
      <c r="B59" s="475"/>
    </row>
    <row r="60" spans="1:2" ht="12.75">
      <c r="A60" s="475"/>
      <c r="B60" s="475"/>
    </row>
    <row r="61" spans="1:2" ht="12.75">
      <c r="A61" s="475"/>
      <c r="B61" s="475"/>
    </row>
    <row r="62" spans="1:2" ht="12.75">
      <c r="A62" s="475"/>
      <c r="B62" s="475"/>
    </row>
    <row r="63" spans="1:2" ht="12.75">
      <c r="A63" s="475"/>
      <c r="B63" s="475"/>
    </row>
    <row r="64" spans="1:2" ht="12.75">
      <c r="A64" s="475"/>
      <c r="B64" s="475"/>
    </row>
    <row r="65" spans="1:2" ht="12.75">
      <c r="A65" s="475"/>
      <c r="B65" s="475"/>
    </row>
    <row r="66" spans="1:2" ht="12.75">
      <c r="A66" s="475"/>
      <c r="B66" s="475"/>
    </row>
    <row r="67" spans="1:2" ht="12.75">
      <c r="A67" s="475"/>
      <c r="B67" s="475"/>
    </row>
    <row r="68" spans="1:2" ht="12.75">
      <c r="A68" s="475"/>
      <c r="B68" s="475"/>
    </row>
    <row r="69" spans="1:2" ht="12.75">
      <c r="A69" s="475"/>
      <c r="B69" s="475"/>
    </row>
    <row r="70" spans="1:2" ht="12.75">
      <c r="A70" s="475"/>
      <c r="B70" s="475"/>
    </row>
    <row r="71" spans="1:2" ht="12.75">
      <c r="A71" s="475"/>
      <c r="B71" s="475"/>
    </row>
    <row r="72" spans="1:2" ht="12.75">
      <c r="A72" s="475"/>
      <c r="B72" s="475"/>
    </row>
    <row r="73" spans="1:2" ht="12.75">
      <c r="A73" s="475"/>
      <c r="B73" s="47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&amp;CMOB TÁRSULÁS&amp;R14.sz.melléklet a ... /2024. (..)   Társulási határozathoz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view="pageLayout" workbookViewId="0" topLeftCell="A1">
      <selection activeCell="G27" sqref="G27"/>
    </sheetView>
  </sheetViews>
  <sheetFormatPr defaultColWidth="9.00390625" defaultRowHeight="12.75"/>
  <cols>
    <col min="1" max="1" width="9.00390625" style="295" customWidth="1"/>
    <col min="2" max="2" width="66.375" style="295" bestFit="1" customWidth="1"/>
    <col min="3" max="3" width="18.50390625" style="296" customWidth="1"/>
    <col min="4" max="4" width="18.50390625" style="295" customWidth="1"/>
    <col min="5" max="5" width="19.125" style="295" customWidth="1"/>
    <col min="6" max="6" width="9.00390625" style="320" customWidth="1"/>
    <col min="7" max="16384" width="9.375" style="320" customWidth="1"/>
  </cols>
  <sheetData>
    <row r="1" spans="1:5" ht="15.75" customHeight="1">
      <c r="A1" s="577" t="s">
        <v>8</v>
      </c>
      <c r="B1" s="577"/>
      <c r="C1" s="577"/>
      <c r="D1" s="577"/>
      <c r="E1" s="577"/>
    </row>
    <row r="2" spans="1:5" ht="15.75" customHeight="1" thickBot="1">
      <c r="A2" s="578" t="s">
        <v>443</v>
      </c>
      <c r="B2" s="578"/>
      <c r="D2" s="107"/>
      <c r="E2" s="229" t="str">
        <f>'12.mell.'!O2</f>
        <v>Ft-ban</v>
      </c>
    </row>
    <row r="3" spans="1:5" ht="37.5" customHeight="1" thickBot="1">
      <c r="A3" s="18" t="s">
        <v>59</v>
      </c>
      <c r="B3" s="19" t="s">
        <v>10</v>
      </c>
      <c r="C3" s="19" t="str">
        <f>+CONCATENATE(LEFT('1.mell.'!C3,4)+1,". évi")</f>
        <v>2025. évi</v>
      </c>
      <c r="D3" s="314" t="str">
        <f>+CONCATENATE(LEFT('1.mell.'!C3,4)+2,". évi")</f>
        <v>2026. évi</v>
      </c>
      <c r="E3" s="123" t="str">
        <f>+CONCATENATE(LEFT('1.mell.'!C3,4)+3,". évi")</f>
        <v>2027. évi</v>
      </c>
    </row>
    <row r="4" spans="1:5" s="321" customFormat="1" ht="12" customHeight="1" thickBot="1">
      <c r="A4" s="27">
        <v>1</v>
      </c>
      <c r="B4" s="28">
        <v>2</v>
      </c>
      <c r="C4" s="28">
        <v>3</v>
      </c>
      <c r="D4" s="28">
        <v>4</v>
      </c>
      <c r="E4" s="340">
        <v>5</v>
      </c>
    </row>
    <row r="5" spans="1:5" s="322" customFormat="1" ht="12" customHeight="1" thickBot="1">
      <c r="A5" s="15" t="s">
        <v>11</v>
      </c>
      <c r="B5" s="16" t="s">
        <v>186</v>
      </c>
      <c r="C5" s="354"/>
      <c r="D5" s="354"/>
      <c r="E5" s="355"/>
    </row>
    <row r="6" spans="1:5" s="322" customFormat="1" ht="12" customHeight="1" thickBot="1">
      <c r="A6" s="15" t="s">
        <v>12</v>
      </c>
      <c r="B6" s="217" t="s">
        <v>187</v>
      </c>
      <c r="C6" s="354">
        <v>629615000</v>
      </c>
      <c r="D6" s="355">
        <v>755538078</v>
      </c>
      <c r="E6" s="355">
        <v>906645693</v>
      </c>
    </row>
    <row r="7" spans="1:5" s="322" customFormat="1" ht="12" customHeight="1" thickBot="1">
      <c r="A7" s="15" t="s">
        <v>13</v>
      </c>
      <c r="B7" s="16" t="s">
        <v>199</v>
      </c>
      <c r="C7" s="354">
        <v>3360000</v>
      </c>
      <c r="D7" s="355">
        <v>4032000</v>
      </c>
      <c r="E7" s="355">
        <v>4838000</v>
      </c>
    </row>
    <row r="8" spans="1:5" s="322" customFormat="1" ht="12" customHeight="1" thickBot="1">
      <c r="A8" s="15" t="s">
        <v>121</v>
      </c>
      <c r="B8" s="16" t="s">
        <v>122</v>
      </c>
      <c r="C8" s="376"/>
      <c r="D8" s="375"/>
      <c r="E8" s="375"/>
    </row>
    <row r="9" spans="1:5" s="322" customFormat="1" ht="12" customHeight="1" thickBot="1">
      <c r="A9" s="15" t="s">
        <v>15</v>
      </c>
      <c r="B9" s="16" t="s">
        <v>240</v>
      </c>
      <c r="C9" s="354">
        <v>132776402</v>
      </c>
      <c r="D9" s="355">
        <v>159331682</v>
      </c>
      <c r="E9" s="355">
        <v>175264850</v>
      </c>
    </row>
    <row r="10" spans="1:5" s="322" customFormat="1" ht="12" customHeight="1" thickBot="1">
      <c r="A10" s="15" t="s">
        <v>16</v>
      </c>
      <c r="B10" s="16" t="s">
        <v>5</v>
      </c>
      <c r="C10" s="354"/>
      <c r="D10" s="355"/>
      <c r="E10" s="355"/>
    </row>
    <row r="11" spans="1:5" s="322" customFormat="1" ht="12" customHeight="1" thickBot="1">
      <c r="A11" s="15" t="s">
        <v>123</v>
      </c>
      <c r="B11" s="16" t="s">
        <v>285</v>
      </c>
      <c r="C11" s="354"/>
      <c r="D11" s="355"/>
      <c r="E11" s="355"/>
    </row>
    <row r="12" spans="1:5" s="322" customFormat="1" ht="12" customHeight="1" thickBot="1">
      <c r="A12" s="15" t="s">
        <v>18</v>
      </c>
      <c r="B12" s="217" t="s">
        <v>286</v>
      </c>
      <c r="C12" s="354"/>
      <c r="D12" s="355"/>
      <c r="E12" s="355"/>
    </row>
    <row r="13" spans="1:5" s="322" customFormat="1" ht="12" customHeight="1" thickBot="1">
      <c r="A13" s="15" t="s">
        <v>19</v>
      </c>
      <c r="B13" s="16" t="s">
        <v>287</v>
      </c>
      <c r="C13" s="313">
        <f>+C5+C6+C7+C8+C9+C10+C11+C12</f>
        <v>765751402</v>
      </c>
      <c r="D13" s="227">
        <f>+D5+D6+D7+D8+D9+D10+D11+D12</f>
        <v>918901760</v>
      </c>
      <c r="E13" s="227">
        <f>+E5+E6+E7+E8+E9+E10+E11+E12</f>
        <v>1086748543</v>
      </c>
    </row>
    <row r="14" spans="1:5" s="322" customFormat="1" ht="12" customHeight="1" thickBot="1">
      <c r="A14" s="15" t="s">
        <v>20</v>
      </c>
      <c r="B14" s="16" t="s">
        <v>288</v>
      </c>
      <c r="C14" s="376">
        <v>33096620</v>
      </c>
      <c r="D14" s="375">
        <v>39715866</v>
      </c>
      <c r="E14" s="375">
        <v>63592208</v>
      </c>
    </row>
    <row r="15" spans="1:5" s="322" customFormat="1" ht="12" customHeight="1" thickBot="1">
      <c r="A15" s="15" t="s">
        <v>21</v>
      </c>
      <c r="B15" s="16" t="s">
        <v>289</v>
      </c>
      <c r="C15" s="313">
        <f>+C13+C14</f>
        <v>798848022</v>
      </c>
      <c r="D15" s="339">
        <f>+D13+D14</f>
        <v>958617626</v>
      </c>
      <c r="E15" s="339">
        <f>+E13+E14</f>
        <v>1150340751</v>
      </c>
    </row>
    <row r="16" spans="1:5" s="322" customFormat="1" ht="12" customHeight="1">
      <c r="A16" s="292"/>
      <c r="B16" s="293"/>
      <c r="C16" s="294"/>
      <c r="D16" s="383"/>
      <c r="E16" s="384"/>
    </row>
    <row r="17" spans="1:5" s="322" customFormat="1" ht="12" customHeight="1">
      <c r="A17" s="577" t="s">
        <v>39</v>
      </c>
      <c r="B17" s="577"/>
      <c r="C17" s="577"/>
      <c r="D17" s="577"/>
      <c r="E17" s="577"/>
    </row>
    <row r="18" spans="1:5" s="322" customFormat="1" ht="12" customHeight="1" thickBot="1">
      <c r="A18" s="579" t="s">
        <v>116</v>
      </c>
      <c r="B18" s="579"/>
      <c r="C18" s="296"/>
      <c r="D18" s="107"/>
      <c r="E18" s="229" t="str">
        <f>E2</f>
        <v>Ft-ban</v>
      </c>
    </row>
    <row r="19" spans="1:6" s="322" customFormat="1" ht="24" customHeight="1" thickBot="1">
      <c r="A19" s="18" t="s">
        <v>9</v>
      </c>
      <c r="B19" s="19" t="s">
        <v>40</v>
      </c>
      <c r="C19" s="19" t="str">
        <f>+C3</f>
        <v>2025. évi</v>
      </c>
      <c r="D19" s="19" t="str">
        <f>+D3</f>
        <v>2026. évi</v>
      </c>
      <c r="E19" s="123" t="str">
        <f>+E3</f>
        <v>2027. évi</v>
      </c>
      <c r="F19" s="385"/>
    </row>
    <row r="20" spans="1:6" s="322" customFormat="1" ht="12" customHeight="1" thickBot="1">
      <c r="A20" s="317">
        <v>1</v>
      </c>
      <c r="B20" s="318">
        <v>2</v>
      </c>
      <c r="C20" s="318">
        <v>3</v>
      </c>
      <c r="D20" s="318">
        <v>4</v>
      </c>
      <c r="E20" s="387">
        <v>5</v>
      </c>
      <c r="F20" s="385"/>
    </row>
    <row r="21" spans="1:6" s="322" customFormat="1" ht="15" customHeight="1" thickBot="1">
      <c r="A21" s="15" t="s">
        <v>11</v>
      </c>
      <c r="B21" s="25" t="s">
        <v>290</v>
      </c>
      <c r="C21" s="354">
        <v>795488022</v>
      </c>
      <c r="D21" s="353">
        <v>954585626</v>
      </c>
      <c r="E21" s="353">
        <v>1145502751</v>
      </c>
      <c r="F21" s="385"/>
    </row>
    <row r="22" spans="1:5" ht="12" customHeight="1" thickBot="1">
      <c r="A22" s="388" t="s">
        <v>12</v>
      </c>
      <c r="B22" s="389" t="s">
        <v>291</v>
      </c>
      <c r="C22" s="390">
        <f>C23</f>
        <v>3360000</v>
      </c>
      <c r="D22" s="390">
        <f>D23</f>
        <v>4032000</v>
      </c>
      <c r="E22" s="390">
        <f>E23</f>
        <v>4838000</v>
      </c>
    </row>
    <row r="23" spans="1:5" ht="12" customHeight="1">
      <c r="A23" s="12" t="s">
        <v>86</v>
      </c>
      <c r="B23" s="5" t="s">
        <v>147</v>
      </c>
      <c r="C23" s="310">
        <v>3360000</v>
      </c>
      <c r="D23" s="196">
        <v>4032000</v>
      </c>
      <c r="E23" s="196">
        <v>4838000</v>
      </c>
    </row>
    <row r="24" spans="1:5" ht="12" customHeight="1">
      <c r="A24" s="12" t="s">
        <v>87</v>
      </c>
      <c r="B24" s="9" t="s">
        <v>127</v>
      </c>
      <c r="C24" s="309"/>
      <c r="D24" s="195"/>
      <c r="E24" s="195"/>
    </row>
    <row r="25" spans="1:5" ht="12" customHeight="1" thickBot="1">
      <c r="A25" s="12" t="s">
        <v>88</v>
      </c>
      <c r="B25" s="219" t="s">
        <v>148</v>
      </c>
      <c r="C25" s="309"/>
      <c r="D25" s="195"/>
      <c r="E25" s="195"/>
    </row>
    <row r="26" spans="1:5" ht="12" customHeight="1" thickBot="1">
      <c r="A26" s="15" t="s">
        <v>13</v>
      </c>
      <c r="B26" s="103" t="s">
        <v>270</v>
      </c>
      <c r="C26" s="308">
        <f>+C21+C22</f>
        <v>798848022</v>
      </c>
      <c r="D26" s="194">
        <f>+D21+D22</f>
        <v>958617626</v>
      </c>
      <c r="E26" s="194">
        <f>+E21+E22</f>
        <v>1150340751</v>
      </c>
    </row>
    <row r="27" spans="1:6" ht="15" customHeight="1" thickBot="1">
      <c r="A27" s="15" t="s">
        <v>14</v>
      </c>
      <c r="B27" s="103" t="s">
        <v>292</v>
      </c>
      <c r="C27" s="391"/>
      <c r="D27" s="392"/>
      <c r="E27" s="392"/>
      <c r="F27" s="386"/>
    </row>
    <row r="28" spans="1:5" s="322" customFormat="1" ht="12.75" customHeight="1" thickBot="1">
      <c r="A28" s="393" t="s">
        <v>15</v>
      </c>
      <c r="B28" s="394" t="s">
        <v>275</v>
      </c>
      <c r="C28" s="395">
        <f>+C26+C27</f>
        <v>798848022</v>
      </c>
      <c r="D28" s="396">
        <f>+D26+D27</f>
        <v>958617626</v>
      </c>
      <c r="E28" s="396">
        <f>+E26+E27</f>
        <v>1150340751</v>
      </c>
    </row>
    <row r="29" ht="15.75">
      <c r="C29" s="295"/>
    </row>
    <row r="30" ht="15.75">
      <c r="C30" s="295"/>
    </row>
    <row r="31" ht="15.75">
      <c r="C31" s="295"/>
    </row>
    <row r="32" ht="16.5" customHeight="1">
      <c r="C32" s="295"/>
    </row>
    <row r="33" ht="15.75">
      <c r="C33" s="295"/>
    </row>
    <row r="34" ht="15.75">
      <c r="C34" s="295"/>
    </row>
    <row r="35" s="295" customFormat="1" ht="15.75">
      <c r="F35" s="320"/>
    </row>
    <row r="36" s="295" customFormat="1" ht="15.75">
      <c r="F36" s="320"/>
    </row>
    <row r="37" s="295" customFormat="1" ht="15.75">
      <c r="F37" s="320"/>
    </row>
    <row r="38" s="295" customFormat="1" ht="15.75">
      <c r="F38" s="320"/>
    </row>
    <row r="39" s="295" customFormat="1" ht="15.75">
      <c r="F39" s="320"/>
    </row>
    <row r="40" s="295" customFormat="1" ht="15.75">
      <c r="F40" s="320"/>
    </row>
    <row r="41" s="295" customFormat="1" ht="15.75">
      <c r="F41" s="320"/>
    </row>
  </sheetData>
  <sheetProtection/>
  <mergeCells count="4">
    <mergeCell ref="A1:E1"/>
    <mergeCell ref="A2:B2"/>
    <mergeCell ref="A17:E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&amp;C15.sz.melléklet a ../2024. (..) határozathoz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N23"/>
  <sheetViews>
    <sheetView view="pageLayout" workbookViewId="0" topLeftCell="A1">
      <selection activeCell="K27" sqref="K27"/>
    </sheetView>
  </sheetViews>
  <sheetFormatPr defaultColWidth="9.00390625" defaultRowHeight="12.75"/>
  <cols>
    <col min="1" max="1" width="6.375" style="0" customWidth="1"/>
    <col min="2" max="2" width="14.875" style="0" customWidth="1"/>
    <col min="3" max="3" width="43.375" style="0" customWidth="1"/>
    <col min="4" max="4" width="12.375" style="0" customWidth="1"/>
    <col min="5" max="5" width="15.50390625" style="0" customWidth="1"/>
    <col min="6" max="6" width="6.625" style="0" customWidth="1"/>
    <col min="7" max="7" width="14.00390625" style="0" customWidth="1"/>
    <col min="8" max="8" width="7.00390625" style="0" customWidth="1"/>
    <col min="9" max="9" width="13.875" style="0" customWidth="1"/>
    <col min="10" max="10" width="7.875" style="0" customWidth="1"/>
    <col min="11" max="11" width="15.00390625" style="0" customWidth="1"/>
    <col min="12" max="12" width="7.625" style="0" customWidth="1"/>
    <col min="13" max="13" width="18.375" style="0" customWidth="1"/>
    <col min="14" max="14" width="11.125" style="0" bestFit="1" customWidth="1"/>
  </cols>
  <sheetData>
    <row r="1" spans="8:13" ht="12.75">
      <c r="H1" s="642" t="s">
        <v>476</v>
      </c>
      <c r="I1" s="642"/>
      <c r="J1" s="642"/>
      <c r="K1" s="642"/>
      <c r="L1" s="642"/>
      <c r="M1" s="642"/>
    </row>
    <row r="3" spans="2:13" ht="30">
      <c r="B3" s="515"/>
      <c r="C3" s="556" t="s">
        <v>472</v>
      </c>
      <c r="D3" s="640" t="s">
        <v>379</v>
      </c>
      <c r="E3" s="641"/>
      <c r="F3" s="640" t="s">
        <v>380</v>
      </c>
      <c r="G3" s="641"/>
      <c r="H3" s="640" t="s">
        <v>381</v>
      </c>
      <c r="I3" s="641"/>
      <c r="J3" s="640" t="s">
        <v>382</v>
      </c>
      <c r="K3" s="641"/>
      <c r="L3" s="640" t="s">
        <v>43</v>
      </c>
      <c r="M3" s="641"/>
    </row>
    <row r="4" spans="2:13" ht="12.75">
      <c r="B4" s="502" t="s">
        <v>396</v>
      </c>
      <c r="C4" s="502" t="s">
        <v>383</v>
      </c>
      <c r="D4" s="502">
        <v>203</v>
      </c>
      <c r="E4" s="503">
        <v>34991922</v>
      </c>
      <c r="F4" s="502">
        <v>24</v>
      </c>
      <c r="G4" s="503">
        <v>4136976</v>
      </c>
      <c r="H4" s="502">
        <v>18</v>
      </c>
      <c r="I4" s="503">
        <v>3102732</v>
      </c>
      <c r="J4" s="502">
        <v>20</v>
      </c>
      <c r="K4" s="503">
        <v>3447480</v>
      </c>
      <c r="L4" s="502">
        <v>265</v>
      </c>
      <c r="M4" s="552">
        <v>45679110</v>
      </c>
    </row>
    <row r="5" spans="2:13" ht="12.75">
      <c r="B5" s="502" t="s">
        <v>441</v>
      </c>
      <c r="C5" s="508" t="s">
        <v>440</v>
      </c>
      <c r="D5" s="508"/>
      <c r="E5" s="509"/>
      <c r="F5" s="508"/>
      <c r="G5" s="509"/>
      <c r="H5" s="508"/>
      <c r="I5" s="509"/>
      <c r="J5" s="508"/>
      <c r="K5" s="509"/>
      <c r="L5" s="508"/>
      <c r="M5" s="552">
        <v>0</v>
      </c>
    </row>
    <row r="6" spans="2:13" ht="12.75">
      <c r="B6" s="502" t="s">
        <v>397</v>
      </c>
      <c r="C6" s="502" t="s">
        <v>398</v>
      </c>
      <c r="D6" s="502">
        <v>18.2</v>
      </c>
      <c r="E6" s="503">
        <v>108850378</v>
      </c>
      <c r="F6" s="502">
        <v>2.2</v>
      </c>
      <c r="G6" s="503">
        <v>13157738</v>
      </c>
      <c r="H6" s="502">
        <v>1.7</v>
      </c>
      <c r="I6" s="503">
        <v>10167343</v>
      </c>
      <c r="J6" s="502">
        <v>1.8</v>
      </c>
      <c r="K6" s="503">
        <v>10765422</v>
      </c>
      <c r="L6" s="502">
        <v>23.9</v>
      </c>
      <c r="M6" s="552">
        <v>142940881</v>
      </c>
    </row>
    <row r="7" spans="2:13" ht="12.75">
      <c r="B7" s="502" t="s">
        <v>399</v>
      </c>
      <c r="C7" s="504" t="s">
        <v>400</v>
      </c>
      <c r="D7" s="502">
        <v>7</v>
      </c>
      <c r="E7" s="503">
        <v>3598000</v>
      </c>
      <c r="F7" s="502">
        <v>1</v>
      </c>
      <c r="G7" s="503">
        <v>514000</v>
      </c>
      <c r="H7" s="502">
        <v>1.8</v>
      </c>
      <c r="I7" s="503">
        <v>925200</v>
      </c>
      <c r="J7" s="502"/>
      <c r="K7" s="503"/>
      <c r="L7" s="502">
        <v>9.8</v>
      </c>
      <c r="M7" s="552">
        <v>5037200</v>
      </c>
    </row>
    <row r="8" spans="2:13" ht="12.75">
      <c r="B8" s="502" t="s">
        <v>401</v>
      </c>
      <c r="C8" s="502" t="s">
        <v>384</v>
      </c>
      <c r="D8" s="502">
        <v>4</v>
      </c>
      <c r="E8" s="503">
        <v>3246400</v>
      </c>
      <c r="F8" s="502"/>
      <c r="G8" s="503"/>
      <c r="H8" s="502"/>
      <c r="I8" s="503"/>
      <c r="J8" s="502"/>
      <c r="K8" s="503"/>
      <c r="L8" s="502">
        <v>4</v>
      </c>
      <c r="M8" s="552">
        <v>3246400</v>
      </c>
    </row>
    <row r="9" spans="2:13" ht="12.75">
      <c r="B9" s="502"/>
      <c r="C9" s="502" t="s">
        <v>473</v>
      </c>
      <c r="D9" s="502"/>
      <c r="E9" s="503">
        <v>45246422</v>
      </c>
      <c r="F9" s="502"/>
      <c r="G9" s="503">
        <v>2849762</v>
      </c>
      <c r="H9" s="502"/>
      <c r="I9" s="503">
        <v>7311857</v>
      </c>
      <c r="J9" s="502"/>
      <c r="K9" s="503">
        <v>6220878</v>
      </c>
      <c r="L9" s="502"/>
      <c r="M9" s="552">
        <v>61628919</v>
      </c>
    </row>
    <row r="10" spans="2:13" ht="12.75">
      <c r="B10" s="502" t="s">
        <v>402</v>
      </c>
      <c r="C10" s="502" t="s">
        <v>403</v>
      </c>
      <c r="D10" s="502">
        <v>14</v>
      </c>
      <c r="E10" s="503">
        <v>73752000</v>
      </c>
      <c r="F10" s="502">
        <v>1</v>
      </c>
      <c r="G10" s="503">
        <v>5268000</v>
      </c>
      <c r="H10" s="502">
        <v>1</v>
      </c>
      <c r="I10" s="503">
        <v>5268000</v>
      </c>
      <c r="J10" s="502">
        <v>1</v>
      </c>
      <c r="K10" s="503">
        <v>5268000</v>
      </c>
      <c r="L10" s="502">
        <v>17</v>
      </c>
      <c r="M10" s="552">
        <v>89556000</v>
      </c>
    </row>
    <row r="11" spans="2:13" ht="15">
      <c r="B11" s="505"/>
      <c r="C11" s="506" t="s">
        <v>385</v>
      </c>
      <c r="D11" s="505"/>
      <c r="E11" s="507">
        <f>SUM(E4:E10)</f>
        <v>269685122</v>
      </c>
      <c r="F11" s="505"/>
      <c r="G11" s="507">
        <f>SUM(G4:G10)</f>
        <v>25926476</v>
      </c>
      <c r="H11" s="505"/>
      <c r="I11" s="507">
        <f>SUM(I4:I10)</f>
        <v>26775132</v>
      </c>
      <c r="J11" s="505"/>
      <c r="K11" s="507">
        <f>SUM(K4:K10)</f>
        <v>25701780</v>
      </c>
      <c r="L11" s="505"/>
      <c r="M11" s="507">
        <f>SUM(M4:M10)</f>
        <v>348088510</v>
      </c>
    </row>
    <row r="12" spans="2:13" ht="12.75">
      <c r="B12" s="502"/>
      <c r="C12" s="502"/>
      <c r="D12" s="502"/>
      <c r="E12" s="503"/>
      <c r="F12" s="502"/>
      <c r="G12" s="503"/>
      <c r="H12" s="502"/>
      <c r="I12" s="503"/>
      <c r="J12" s="502"/>
      <c r="K12" s="503"/>
      <c r="L12" s="502"/>
      <c r="M12" s="555"/>
    </row>
    <row r="13" spans="2:13" ht="12.75">
      <c r="B13" s="508" t="s">
        <v>404</v>
      </c>
      <c r="C13" s="508" t="s">
        <v>386</v>
      </c>
      <c r="D13" s="508">
        <v>5</v>
      </c>
      <c r="E13" s="509">
        <v>34190000</v>
      </c>
      <c r="F13" s="508"/>
      <c r="G13" s="509"/>
      <c r="H13" s="508"/>
      <c r="I13" s="509"/>
      <c r="J13" s="508"/>
      <c r="K13" s="509"/>
      <c r="L13" s="502">
        <v>5</v>
      </c>
      <c r="M13" s="552">
        <v>34190000</v>
      </c>
    </row>
    <row r="14" spans="2:13" ht="12.75">
      <c r="B14" s="502" t="s">
        <v>405</v>
      </c>
      <c r="C14" s="502" t="s">
        <v>387</v>
      </c>
      <c r="D14" s="502"/>
      <c r="E14" s="503">
        <v>2447200</v>
      </c>
      <c r="F14" s="502"/>
      <c r="G14" s="503"/>
      <c r="H14" s="502"/>
      <c r="I14" s="503"/>
      <c r="J14" s="502"/>
      <c r="K14" s="503"/>
      <c r="L14" s="502">
        <v>0</v>
      </c>
      <c r="M14" s="552">
        <v>2447200</v>
      </c>
    </row>
    <row r="15" spans="2:13" ht="15">
      <c r="B15" s="505"/>
      <c r="C15" s="506" t="s">
        <v>388</v>
      </c>
      <c r="D15" s="505"/>
      <c r="E15" s="507">
        <v>36637200</v>
      </c>
      <c r="F15" s="505"/>
      <c r="G15" s="507">
        <v>0</v>
      </c>
      <c r="H15" s="505"/>
      <c r="I15" s="507">
        <v>0</v>
      </c>
      <c r="J15" s="505"/>
      <c r="K15" s="507">
        <v>0</v>
      </c>
      <c r="L15" s="505"/>
      <c r="M15" s="554">
        <v>36637200</v>
      </c>
    </row>
    <row r="16" spans="2:13" ht="12.75">
      <c r="B16" s="502"/>
      <c r="C16" s="502"/>
      <c r="D16" s="502"/>
      <c r="E16" s="503"/>
      <c r="F16" s="502"/>
      <c r="G16" s="503"/>
      <c r="H16" s="502"/>
      <c r="I16" s="503"/>
      <c r="J16" s="502"/>
      <c r="K16" s="503"/>
      <c r="L16" s="502"/>
      <c r="M16" s="555"/>
    </row>
    <row r="17" spans="2:13" ht="12.75">
      <c r="B17" s="502" t="s">
        <v>406</v>
      </c>
      <c r="C17" s="502" t="s">
        <v>389</v>
      </c>
      <c r="D17" s="502">
        <v>13.46</v>
      </c>
      <c r="E17" s="503">
        <v>48725200</v>
      </c>
      <c r="F17" s="502"/>
      <c r="G17" s="503"/>
      <c r="H17" s="502">
        <v>1.37</v>
      </c>
      <c r="I17" s="503">
        <v>4959400</v>
      </c>
      <c r="J17" s="502"/>
      <c r="K17" s="503"/>
      <c r="L17" s="502">
        <v>14.83</v>
      </c>
      <c r="M17" s="552">
        <v>53684600</v>
      </c>
    </row>
    <row r="18" spans="2:13" ht="12.75">
      <c r="B18" s="502" t="s">
        <v>407</v>
      </c>
      <c r="C18" s="502" t="s">
        <v>390</v>
      </c>
      <c r="D18" s="502"/>
      <c r="E18" s="503">
        <v>68825892</v>
      </c>
      <c r="F18" s="502"/>
      <c r="G18" s="503"/>
      <c r="H18" s="502"/>
      <c r="I18" s="503">
        <v>4200415</v>
      </c>
      <c r="J18" s="502"/>
      <c r="K18" s="503"/>
      <c r="L18" s="502">
        <v>0</v>
      </c>
      <c r="M18" s="552">
        <v>73026307</v>
      </c>
    </row>
    <row r="19" spans="2:13" ht="12.75">
      <c r="B19" s="553" t="s">
        <v>436</v>
      </c>
      <c r="C19" s="502" t="s">
        <v>391</v>
      </c>
      <c r="D19" s="502">
        <v>1139</v>
      </c>
      <c r="E19" s="503">
        <v>324615</v>
      </c>
      <c r="F19" s="502"/>
      <c r="G19" s="503"/>
      <c r="H19" s="502">
        <v>0</v>
      </c>
      <c r="I19" s="503"/>
      <c r="J19" s="502">
        <v>0</v>
      </c>
      <c r="K19" s="503"/>
      <c r="L19" s="502">
        <v>1139</v>
      </c>
      <c r="M19" s="552">
        <v>324615</v>
      </c>
    </row>
    <row r="20" spans="2:13" ht="15">
      <c r="B20" s="505"/>
      <c r="C20" s="506" t="s">
        <v>392</v>
      </c>
      <c r="D20" s="505"/>
      <c r="E20" s="507">
        <v>117875707</v>
      </c>
      <c r="F20" s="505"/>
      <c r="G20" s="507"/>
      <c r="H20" s="505"/>
      <c r="I20" s="507">
        <v>9159815</v>
      </c>
      <c r="J20" s="505"/>
      <c r="K20" s="507">
        <v>0</v>
      </c>
      <c r="L20" s="505"/>
      <c r="M20" s="554">
        <v>127035522</v>
      </c>
    </row>
    <row r="21" spans="2:14" ht="15">
      <c r="B21" s="510"/>
      <c r="C21" s="501" t="s">
        <v>393</v>
      </c>
      <c r="D21" s="501"/>
      <c r="E21" s="511">
        <f>E11+E15+E20</f>
        <v>424198029</v>
      </c>
      <c r="F21" s="501"/>
      <c r="G21" s="511">
        <f>G11+G15+G20</f>
        <v>25926476</v>
      </c>
      <c r="H21" s="501"/>
      <c r="I21" s="511">
        <f>I11+I15+I20</f>
        <v>35934947</v>
      </c>
      <c r="J21" s="501"/>
      <c r="K21" s="511">
        <f>K11+K15+K20</f>
        <v>25701780</v>
      </c>
      <c r="L21" s="501"/>
      <c r="M21" s="528">
        <f>M11+M15+M20</f>
        <v>511761232</v>
      </c>
      <c r="N21" s="514"/>
    </row>
    <row r="22" spans="3:13" ht="12.75">
      <c r="C22" s="502"/>
      <c r="D22" s="502"/>
      <c r="E22" s="503"/>
      <c r="F22" s="502"/>
      <c r="G22" s="503"/>
      <c r="H22" s="502"/>
      <c r="I22" s="503"/>
      <c r="J22" s="502"/>
      <c r="K22" s="503"/>
      <c r="L22" s="502"/>
      <c r="M22" s="552"/>
    </row>
    <row r="23" spans="2:13" ht="12.75">
      <c r="B23" s="502"/>
      <c r="C23" s="502"/>
      <c r="D23" s="502"/>
      <c r="E23" s="503"/>
      <c r="F23" s="502"/>
      <c r="G23" s="503"/>
      <c r="H23" s="502"/>
      <c r="I23" s="503"/>
      <c r="J23" s="502"/>
      <c r="K23" s="503"/>
      <c r="L23" s="502"/>
      <c r="M23" s="552"/>
    </row>
  </sheetData>
  <sheetProtection/>
  <mergeCells count="6">
    <mergeCell ref="D3:E3"/>
    <mergeCell ref="F3:G3"/>
    <mergeCell ref="H3:I3"/>
    <mergeCell ref="J3:K3"/>
    <mergeCell ref="L3:M3"/>
    <mergeCell ref="H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56"/>
  <sheetViews>
    <sheetView tabSelected="1" view="pageLayout" workbookViewId="0" topLeftCell="A1">
      <selection activeCell="C48" sqref="C48"/>
    </sheetView>
  </sheetViews>
  <sheetFormatPr defaultColWidth="9.00390625" defaultRowHeight="12.75"/>
  <cols>
    <col min="1" max="1" width="36.875" style="0" bestFit="1" customWidth="1"/>
    <col min="2" max="2" width="15.625" style="0" bestFit="1" customWidth="1"/>
    <col min="3" max="3" width="14.00390625" style="0" bestFit="1" customWidth="1"/>
    <col min="4" max="5" width="15.625" style="0" bestFit="1" customWidth="1"/>
    <col min="6" max="7" width="14.00390625" style="0" bestFit="1" customWidth="1"/>
    <col min="8" max="8" width="15.625" style="0" bestFit="1" customWidth="1"/>
    <col min="9" max="10" width="14.00390625" style="0" bestFit="1" customWidth="1"/>
    <col min="11" max="11" width="16.375" style="0" bestFit="1" customWidth="1"/>
  </cols>
  <sheetData>
    <row r="2" spans="1:6" ht="15">
      <c r="A2" s="542"/>
      <c r="B2" s="36"/>
      <c r="C2" s="36"/>
      <c r="D2" s="36"/>
      <c r="E2" s="36"/>
      <c r="F2" s="36"/>
    </row>
    <row r="3" spans="1:11" ht="15">
      <c r="A3" s="515" t="s">
        <v>470</v>
      </c>
      <c r="K3" t="s">
        <v>394</v>
      </c>
    </row>
    <row r="4" spans="1:11" ht="15">
      <c r="A4" s="502"/>
      <c r="B4" s="510" t="s">
        <v>408</v>
      </c>
      <c r="C4" s="510" t="s">
        <v>409</v>
      </c>
      <c r="D4" s="510" t="s">
        <v>410</v>
      </c>
      <c r="E4" s="516" t="s">
        <v>411</v>
      </c>
      <c r="F4" s="517" t="s">
        <v>412</v>
      </c>
      <c r="G4" s="510" t="s">
        <v>413</v>
      </c>
      <c r="H4" s="510" t="s">
        <v>414</v>
      </c>
      <c r="I4" s="557" t="s">
        <v>415</v>
      </c>
      <c r="J4" s="518" t="s">
        <v>416</v>
      </c>
      <c r="K4" s="510" t="s">
        <v>417</v>
      </c>
    </row>
    <row r="5" spans="1:11" ht="15">
      <c r="A5" s="549" t="s">
        <v>52</v>
      </c>
      <c r="B5" s="503">
        <v>213739850</v>
      </c>
      <c r="C5" s="503">
        <v>29833000</v>
      </c>
      <c r="D5" s="503">
        <v>60854000</v>
      </c>
      <c r="E5" s="519">
        <f>B5+D5+C5</f>
        <v>304426850</v>
      </c>
      <c r="F5" s="520">
        <v>19270000</v>
      </c>
      <c r="G5" s="503">
        <v>20955000</v>
      </c>
      <c r="H5" s="503">
        <v>8240000</v>
      </c>
      <c r="I5" s="558">
        <f>G5+H5</f>
        <v>29195000</v>
      </c>
      <c r="J5" s="521">
        <v>20059000</v>
      </c>
      <c r="K5" s="522">
        <f>E5+F5+I5+J5</f>
        <v>372950850</v>
      </c>
    </row>
    <row r="6" spans="1:11" ht="15">
      <c r="A6" s="549" t="s">
        <v>418</v>
      </c>
      <c r="B6" s="503">
        <v>27717350</v>
      </c>
      <c r="C6" s="503">
        <v>3873000</v>
      </c>
      <c r="D6" s="503">
        <v>7880000</v>
      </c>
      <c r="E6" s="519">
        <f>B6+D6+C6</f>
        <v>39470350</v>
      </c>
      <c r="F6" s="520">
        <v>2500500</v>
      </c>
      <c r="G6" s="503">
        <v>2697400</v>
      </c>
      <c r="H6" s="503">
        <v>1061000</v>
      </c>
      <c r="I6" s="558">
        <f>G6+H6</f>
        <v>3758400</v>
      </c>
      <c r="J6" s="521">
        <v>2581300</v>
      </c>
      <c r="K6" s="522">
        <f>E6+F6+I6+J6</f>
        <v>48310550</v>
      </c>
    </row>
    <row r="7" spans="1:11" ht="15">
      <c r="A7" s="549" t="s">
        <v>419</v>
      </c>
      <c r="B7" s="503">
        <v>20804600</v>
      </c>
      <c r="C7" s="503">
        <v>3365580</v>
      </c>
      <c r="D7" s="503">
        <v>183449600</v>
      </c>
      <c r="E7" s="519">
        <f>B7+D7+C7</f>
        <v>207619780</v>
      </c>
      <c r="F7" s="520">
        <v>5984070</v>
      </c>
      <c r="G7" s="503">
        <v>4340760</v>
      </c>
      <c r="H7" s="503">
        <v>12954950</v>
      </c>
      <c r="I7" s="558">
        <f>G7+H7</f>
        <v>17295710</v>
      </c>
      <c r="J7" s="521">
        <v>3710490</v>
      </c>
      <c r="K7" s="522">
        <f>E7+F7+I7+J7</f>
        <v>234610050</v>
      </c>
    </row>
    <row r="8" spans="1:11" ht="15">
      <c r="A8" s="549" t="s">
        <v>420</v>
      </c>
      <c r="B8" s="509">
        <v>300000</v>
      </c>
      <c r="C8" s="509">
        <v>0</v>
      </c>
      <c r="D8" s="503">
        <v>2500000</v>
      </c>
      <c r="E8" s="519">
        <f>B8+D8+C8</f>
        <v>2800000</v>
      </c>
      <c r="F8" s="520"/>
      <c r="G8" s="503"/>
      <c r="H8" s="503"/>
      <c r="I8" s="558">
        <f>G8+H8</f>
        <v>0</v>
      </c>
      <c r="J8" s="521">
        <v>0</v>
      </c>
      <c r="K8" s="522">
        <f>E8+F8+I8+J8</f>
        <v>2800000</v>
      </c>
    </row>
    <row r="9" spans="1:11" ht="15">
      <c r="A9" s="548" t="s">
        <v>421</v>
      </c>
      <c r="B9" s="509">
        <v>3060541</v>
      </c>
      <c r="C9" s="509" t="s">
        <v>451</v>
      </c>
      <c r="D9" s="503">
        <v>1158309</v>
      </c>
      <c r="E9" s="519">
        <v>4218850</v>
      </c>
      <c r="F9" s="520">
        <v>430282</v>
      </c>
      <c r="G9" s="503">
        <v>253077</v>
      </c>
      <c r="H9" s="503">
        <v>110624</v>
      </c>
      <c r="I9" s="558">
        <f>G9+H9</f>
        <v>363701</v>
      </c>
      <c r="J9" s="521">
        <v>32563</v>
      </c>
      <c r="K9" s="522">
        <f>E9+F9+I9+J9</f>
        <v>5045396</v>
      </c>
    </row>
    <row r="10" spans="1:11" ht="15">
      <c r="A10" s="572" t="s">
        <v>452</v>
      </c>
      <c r="B10" s="573">
        <f aca="true" t="shared" si="0" ref="B10:K10">SUM(B5:B9)</f>
        <v>265622341</v>
      </c>
      <c r="C10" s="573">
        <f t="shared" si="0"/>
        <v>37071580</v>
      </c>
      <c r="D10" s="573">
        <f t="shared" si="0"/>
        <v>255841909</v>
      </c>
      <c r="E10" s="574">
        <f t="shared" si="0"/>
        <v>558535830</v>
      </c>
      <c r="F10" s="573">
        <f t="shared" si="0"/>
        <v>28184852</v>
      </c>
      <c r="G10" s="573">
        <f t="shared" si="0"/>
        <v>28246237</v>
      </c>
      <c r="H10" s="573">
        <f t="shared" si="0"/>
        <v>22366574</v>
      </c>
      <c r="I10" s="559">
        <f t="shared" si="0"/>
        <v>50612811</v>
      </c>
      <c r="J10" s="573">
        <f t="shared" si="0"/>
        <v>26383353</v>
      </c>
      <c r="K10" s="573">
        <f t="shared" si="0"/>
        <v>663716846</v>
      </c>
    </row>
    <row r="11" spans="2:11" ht="12.75">
      <c r="B11" s="514"/>
      <c r="C11" s="514"/>
      <c r="D11" s="514"/>
      <c r="E11" s="514"/>
      <c r="F11" s="514"/>
      <c r="G11" s="514"/>
      <c r="H11" s="514"/>
      <c r="I11" s="514"/>
      <c r="J11" s="525"/>
      <c r="K11" s="503"/>
    </row>
    <row r="12" spans="1:11" ht="15">
      <c r="A12" s="502"/>
      <c r="B12" s="522" t="s">
        <v>408</v>
      </c>
      <c r="C12" s="510" t="s">
        <v>409</v>
      </c>
      <c r="D12" s="522" t="s">
        <v>410</v>
      </c>
      <c r="E12" s="523" t="s">
        <v>411</v>
      </c>
      <c r="F12" s="524" t="s">
        <v>412</v>
      </c>
      <c r="G12" s="510" t="s">
        <v>413</v>
      </c>
      <c r="H12" s="510" t="s">
        <v>414</v>
      </c>
      <c r="I12" s="559" t="s">
        <v>415</v>
      </c>
      <c r="J12" s="518" t="s">
        <v>416</v>
      </c>
      <c r="K12" s="522" t="s">
        <v>417</v>
      </c>
    </row>
    <row r="13" spans="1:11" ht="15">
      <c r="A13" s="548" t="s">
        <v>422</v>
      </c>
      <c r="B13" s="503"/>
      <c r="C13" s="503"/>
      <c r="D13" s="503">
        <v>0</v>
      </c>
      <c r="E13" s="519">
        <f aca="true" t="shared" si="1" ref="E13:E20">B13+D13+C13</f>
        <v>0</v>
      </c>
      <c r="F13" s="520"/>
      <c r="G13" s="503"/>
      <c r="H13" s="503"/>
      <c r="I13" s="558">
        <f aca="true" t="shared" si="2" ref="I13:I20">G13+H13</f>
        <v>0</v>
      </c>
      <c r="J13" s="521"/>
      <c r="K13" s="522">
        <f aca="true" t="shared" si="3" ref="K13:K21">E13+F13+I13+J13</f>
        <v>0</v>
      </c>
    </row>
    <row r="14" spans="1:11" ht="15">
      <c r="A14" s="548" t="s">
        <v>174</v>
      </c>
      <c r="B14" s="503"/>
      <c r="C14" s="503"/>
      <c r="D14" s="503">
        <v>37985000</v>
      </c>
      <c r="E14" s="519">
        <f t="shared" si="1"/>
        <v>37985000</v>
      </c>
      <c r="F14" s="520"/>
      <c r="G14" s="503"/>
      <c r="H14" s="503">
        <v>4613000</v>
      </c>
      <c r="I14" s="558">
        <f t="shared" si="2"/>
        <v>4613000</v>
      </c>
      <c r="J14" s="521"/>
      <c r="K14" s="522">
        <f t="shared" si="3"/>
        <v>42598000</v>
      </c>
    </row>
    <row r="15" spans="1:11" ht="15">
      <c r="A15" s="548" t="s">
        <v>423</v>
      </c>
      <c r="B15" s="503"/>
      <c r="C15" s="503"/>
      <c r="D15" s="503">
        <v>0</v>
      </c>
      <c r="E15" s="519">
        <f t="shared" si="1"/>
        <v>0</v>
      </c>
      <c r="F15" s="520"/>
      <c r="G15" s="503"/>
      <c r="H15" s="503"/>
      <c r="I15" s="558">
        <f t="shared" si="2"/>
        <v>0</v>
      </c>
      <c r="J15" s="521"/>
      <c r="K15" s="522">
        <f t="shared" si="3"/>
        <v>0</v>
      </c>
    </row>
    <row r="16" spans="1:11" ht="15">
      <c r="A16" s="548" t="s">
        <v>176</v>
      </c>
      <c r="B16" s="503"/>
      <c r="C16" s="503"/>
      <c r="D16" s="503">
        <v>200000</v>
      </c>
      <c r="E16" s="519">
        <f t="shared" si="1"/>
        <v>200000</v>
      </c>
      <c r="F16" s="520"/>
      <c r="G16" s="503"/>
      <c r="H16" s="503"/>
      <c r="I16" s="558">
        <f t="shared" si="2"/>
        <v>0</v>
      </c>
      <c r="J16" s="521"/>
      <c r="K16" s="522">
        <f t="shared" si="3"/>
        <v>200000</v>
      </c>
    </row>
    <row r="17" spans="1:11" ht="15">
      <c r="A17" s="548" t="s">
        <v>177</v>
      </c>
      <c r="B17" s="503"/>
      <c r="C17" s="503"/>
      <c r="D17" s="503">
        <v>35881000</v>
      </c>
      <c r="E17" s="519">
        <f t="shared" si="1"/>
        <v>35881000</v>
      </c>
      <c r="F17" s="520"/>
      <c r="G17" s="503"/>
      <c r="H17" s="503">
        <v>2287000</v>
      </c>
      <c r="I17" s="558">
        <f t="shared" si="2"/>
        <v>2287000</v>
      </c>
      <c r="J17" s="521"/>
      <c r="K17" s="522">
        <f t="shared" si="3"/>
        <v>38168000</v>
      </c>
    </row>
    <row r="18" spans="1:11" ht="15">
      <c r="A18" s="548" t="s">
        <v>424</v>
      </c>
      <c r="B18" s="503"/>
      <c r="C18" s="503"/>
      <c r="D18" s="503">
        <v>19943820</v>
      </c>
      <c r="E18" s="519">
        <f t="shared" si="1"/>
        <v>19943820</v>
      </c>
      <c r="F18" s="520"/>
      <c r="G18" s="503"/>
      <c r="H18" s="503">
        <v>1863000</v>
      </c>
      <c r="I18" s="558">
        <f t="shared" si="2"/>
        <v>1863000</v>
      </c>
      <c r="J18" s="521"/>
      <c r="K18" s="522">
        <f t="shared" si="3"/>
        <v>21806820</v>
      </c>
    </row>
    <row r="19" spans="1:11" ht="15">
      <c r="A19" s="548" t="s">
        <v>425</v>
      </c>
      <c r="B19" s="503"/>
      <c r="C19" s="503"/>
      <c r="D19" s="509">
        <v>16644000</v>
      </c>
      <c r="E19" s="519">
        <f t="shared" si="1"/>
        <v>16644000</v>
      </c>
      <c r="F19" s="520"/>
      <c r="G19" s="503"/>
      <c r="H19" s="503">
        <v>1289000</v>
      </c>
      <c r="I19" s="558">
        <f t="shared" si="2"/>
        <v>1289000</v>
      </c>
      <c r="J19" s="521"/>
      <c r="K19" s="522">
        <f t="shared" si="3"/>
        <v>17933000</v>
      </c>
    </row>
    <row r="20" spans="1:11" ht="15">
      <c r="A20" s="548" t="s">
        <v>178</v>
      </c>
      <c r="B20" s="503"/>
      <c r="C20" s="503">
        <v>0</v>
      </c>
      <c r="D20" s="503">
        <v>0</v>
      </c>
      <c r="E20" s="519">
        <f t="shared" si="1"/>
        <v>0</v>
      </c>
      <c r="F20" s="520"/>
      <c r="G20" s="503"/>
      <c r="H20" s="503"/>
      <c r="I20" s="558">
        <f t="shared" si="2"/>
        <v>0</v>
      </c>
      <c r="J20" s="521"/>
      <c r="K20" s="522">
        <f t="shared" si="3"/>
        <v>0</v>
      </c>
    </row>
    <row r="21" spans="1:11" ht="15">
      <c r="A21" s="510" t="s">
        <v>427</v>
      </c>
      <c r="B21" s="522">
        <f aca="true" t="shared" si="4" ref="B21:J21">SUM(B13:B20)</f>
        <v>0</v>
      </c>
      <c r="C21" s="522">
        <f t="shared" si="4"/>
        <v>0</v>
      </c>
      <c r="D21" s="522">
        <f t="shared" si="4"/>
        <v>110653820</v>
      </c>
      <c r="E21" s="522">
        <f t="shared" si="4"/>
        <v>110653820</v>
      </c>
      <c r="F21" s="522">
        <f t="shared" si="4"/>
        <v>0</v>
      </c>
      <c r="G21" s="522">
        <f t="shared" si="4"/>
        <v>0</v>
      </c>
      <c r="H21" s="522">
        <f t="shared" si="4"/>
        <v>10052000</v>
      </c>
      <c r="I21" s="522">
        <f t="shared" si="4"/>
        <v>10052000</v>
      </c>
      <c r="J21" s="522">
        <f t="shared" si="4"/>
        <v>0</v>
      </c>
      <c r="K21" s="522">
        <f t="shared" si="3"/>
        <v>120705820</v>
      </c>
    </row>
    <row r="22" spans="1:11" ht="15">
      <c r="A22" s="510" t="s">
        <v>426</v>
      </c>
      <c r="B22" s="509">
        <v>3060541</v>
      </c>
      <c r="C22" s="509" t="s">
        <v>451</v>
      </c>
      <c r="D22" s="503">
        <v>1158309</v>
      </c>
      <c r="E22" s="519">
        <v>4218850</v>
      </c>
      <c r="F22" s="520">
        <v>430282</v>
      </c>
      <c r="G22" s="503">
        <v>253077</v>
      </c>
      <c r="H22" s="503">
        <v>110624</v>
      </c>
      <c r="I22" s="558">
        <f>G22+H22</f>
        <v>363701</v>
      </c>
      <c r="J22" s="521">
        <v>32563</v>
      </c>
      <c r="K22" s="522">
        <f>E22+F22+I22+J22</f>
        <v>5045396</v>
      </c>
    </row>
    <row r="23" spans="1:11" ht="15">
      <c r="A23" s="545"/>
      <c r="B23" s="530"/>
      <c r="C23" s="530"/>
      <c r="D23" s="530"/>
      <c r="E23" s="530"/>
      <c r="F23" s="530"/>
      <c r="G23" s="530"/>
      <c r="H23" s="530"/>
      <c r="I23" s="534"/>
      <c r="J23" s="530"/>
      <c r="K23" s="530"/>
    </row>
    <row r="24" spans="1:11" ht="12.75">
      <c r="A24" s="36"/>
      <c r="B24" s="560"/>
      <c r="C24" s="560"/>
      <c r="D24" s="560"/>
      <c r="E24" s="560"/>
      <c r="F24" s="560"/>
      <c r="G24" s="560"/>
      <c r="H24" s="560"/>
      <c r="I24" s="560"/>
      <c r="J24" s="560"/>
      <c r="K24" s="509"/>
    </row>
    <row r="25" spans="1:11" ht="15">
      <c r="A25" s="561" t="s">
        <v>453</v>
      </c>
      <c r="B25" s="562">
        <v>269685122</v>
      </c>
      <c r="C25" s="562">
        <v>36637200</v>
      </c>
      <c r="D25" s="562">
        <v>117875707</v>
      </c>
      <c r="E25" s="562">
        <f>B25+D25+C25</f>
        <v>424198029</v>
      </c>
      <c r="F25" s="562">
        <v>25926476</v>
      </c>
      <c r="G25" s="562">
        <v>26775132</v>
      </c>
      <c r="H25" s="562">
        <v>9159815</v>
      </c>
      <c r="I25" s="563">
        <f>G25+H25</f>
        <v>35934947</v>
      </c>
      <c r="J25" s="562">
        <v>25701780</v>
      </c>
      <c r="K25" s="564">
        <f>E25+F25+I25+J25</f>
        <v>511761232</v>
      </c>
    </row>
    <row r="26" spans="1:11" ht="15">
      <c r="A26" s="522" t="s">
        <v>454</v>
      </c>
      <c r="B26" s="503">
        <v>-7123322</v>
      </c>
      <c r="C26" s="503">
        <v>434380</v>
      </c>
      <c r="D26" s="503">
        <v>26154073</v>
      </c>
      <c r="E26" s="519">
        <f>B26+D26+C26</f>
        <v>19465131</v>
      </c>
      <c r="F26" s="520">
        <v>1828094</v>
      </c>
      <c r="G26" s="503">
        <v>1218028</v>
      </c>
      <c r="H26" s="503">
        <v>3044135</v>
      </c>
      <c r="I26" s="559">
        <f>G26+H26</f>
        <v>4262163</v>
      </c>
      <c r="J26" s="521">
        <v>649010</v>
      </c>
      <c r="K26" s="522">
        <f>E26+F26+I26+J26</f>
        <v>26204398</v>
      </c>
    </row>
    <row r="27" spans="1:11" ht="15">
      <c r="A27" s="526" t="s">
        <v>455</v>
      </c>
      <c r="B27" s="527">
        <f>B25+B26</f>
        <v>262561800</v>
      </c>
      <c r="C27" s="527">
        <f>C25+C26</f>
        <v>37071580</v>
      </c>
      <c r="D27" s="527">
        <f>D25+D26</f>
        <v>144029780</v>
      </c>
      <c r="E27" s="526">
        <f>B27+C27+D27</f>
        <v>443663160</v>
      </c>
      <c r="F27" s="527">
        <f>F25+F26</f>
        <v>27754570</v>
      </c>
      <c r="G27" s="527">
        <f>G25+G26</f>
        <v>27993160</v>
      </c>
      <c r="H27" s="527">
        <f>H25+H26</f>
        <v>12203950</v>
      </c>
      <c r="I27" s="528">
        <f>G27+H27</f>
        <v>40197110</v>
      </c>
      <c r="J27" s="527">
        <f>J25+J26</f>
        <v>26350790</v>
      </c>
      <c r="K27" s="526">
        <f>E27+F27+I27+J27</f>
        <v>537965630</v>
      </c>
    </row>
    <row r="28" spans="1:11" ht="15">
      <c r="A28" s="572" t="s">
        <v>456</v>
      </c>
      <c r="B28" s="573">
        <f>B22+B25+B26+B21</f>
        <v>265622341</v>
      </c>
      <c r="C28" s="573">
        <v>37071580</v>
      </c>
      <c r="D28" s="573">
        <f aca="true" t="shared" si="5" ref="D28:J28">D22+D25+D26+D21</f>
        <v>255841909</v>
      </c>
      <c r="E28" s="573">
        <f t="shared" si="5"/>
        <v>558535830</v>
      </c>
      <c r="F28" s="573">
        <f t="shared" si="5"/>
        <v>28184852</v>
      </c>
      <c r="G28" s="573">
        <f t="shared" si="5"/>
        <v>28246237</v>
      </c>
      <c r="H28" s="573">
        <f t="shared" si="5"/>
        <v>22366574</v>
      </c>
      <c r="I28" s="573">
        <f t="shared" si="5"/>
        <v>50612811</v>
      </c>
      <c r="J28" s="573">
        <f t="shared" si="5"/>
        <v>26383353</v>
      </c>
      <c r="K28" s="573">
        <f>K22+K25+K26+K21</f>
        <v>663716846</v>
      </c>
    </row>
    <row r="29" spans="1:11" ht="15">
      <c r="A29" s="549"/>
      <c r="B29" s="550"/>
      <c r="C29" s="550"/>
      <c r="D29" s="550"/>
      <c r="E29" s="551"/>
      <c r="F29" s="550"/>
      <c r="G29" s="550"/>
      <c r="H29" s="550"/>
      <c r="I29" s="550"/>
      <c r="J29" s="550"/>
      <c r="K29" s="550"/>
    </row>
    <row r="30" spans="1:11" ht="15">
      <c r="A30" s="565" t="s">
        <v>457</v>
      </c>
      <c r="B30" s="510" t="s">
        <v>408</v>
      </c>
      <c r="C30" s="510" t="s">
        <v>409</v>
      </c>
      <c r="D30" s="510" t="s">
        <v>410</v>
      </c>
      <c r="E30" s="516" t="s">
        <v>411</v>
      </c>
      <c r="F30" s="517" t="s">
        <v>412</v>
      </c>
      <c r="G30" s="510" t="s">
        <v>413</v>
      </c>
      <c r="H30" s="510" t="s">
        <v>414</v>
      </c>
      <c r="I30" s="557" t="s">
        <v>415</v>
      </c>
      <c r="J30" s="518" t="s">
        <v>416</v>
      </c>
      <c r="K30" s="510" t="s">
        <v>458</v>
      </c>
    </row>
    <row r="31" spans="1:11" ht="15">
      <c r="A31" s="522" t="s">
        <v>454</v>
      </c>
      <c r="B31" s="503">
        <v>-7123322</v>
      </c>
      <c r="C31" s="503">
        <v>434380</v>
      </c>
      <c r="D31" s="503">
        <v>26154073</v>
      </c>
      <c r="E31" s="509">
        <f>B31+D31+C31</f>
        <v>19465131</v>
      </c>
      <c r="F31" s="509">
        <v>1828094</v>
      </c>
      <c r="G31" s="503">
        <v>1218028</v>
      </c>
      <c r="H31" s="503">
        <v>3044135</v>
      </c>
      <c r="I31" s="534">
        <f>G31+H31</f>
        <v>4262163</v>
      </c>
      <c r="J31" s="509">
        <v>649010</v>
      </c>
      <c r="K31" s="522">
        <f aca="true" t="shared" si="6" ref="K31:K36">E31+F31+I31+J31</f>
        <v>26204398</v>
      </c>
    </row>
    <row r="32" spans="1:11" ht="15">
      <c r="A32" s="535" t="s">
        <v>429</v>
      </c>
      <c r="B32" s="502"/>
      <c r="C32" s="502"/>
      <c r="D32" s="502"/>
      <c r="E32" s="503">
        <v>-2373000</v>
      </c>
      <c r="F32" s="509">
        <v>1456000</v>
      </c>
      <c r="G32" s="509"/>
      <c r="H32" s="509"/>
      <c r="I32" s="509"/>
      <c r="J32" s="509">
        <v>917000</v>
      </c>
      <c r="K32" s="530">
        <f t="shared" si="6"/>
        <v>0</v>
      </c>
    </row>
    <row r="33" spans="1:11" ht="15">
      <c r="A33" s="566" t="s">
        <v>430</v>
      </c>
      <c r="B33" s="509"/>
      <c r="C33" s="509"/>
      <c r="D33" s="508"/>
      <c r="E33" s="509">
        <v>5547387</v>
      </c>
      <c r="F33" s="509">
        <v>622525</v>
      </c>
      <c r="G33" s="509"/>
      <c r="H33" s="509"/>
      <c r="I33" s="509">
        <v>483458</v>
      </c>
      <c r="J33" s="509">
        <v>627621</v>
      </c>
      <c r="K33" s="530">
        <f t="shared" si="6"/>
        <v>7280991</v>
      </c>
    </row>
    <row r="34" spans="1:11" ht="15">
      <c r="A34" s="537" t="s">
        <v>431</v>
      </c>
      <c r="B34" s="502"/>
      <c r="C34" s="502"/>
      <c r="D34" s="502"/>
      <c r="E34" s="503">
        <v>300000</v>
      </c>
      <c r="F34" s="502"/>
      <c r="G34" s="502"/>
      <c r="H34" s="502"/>
      <c r="I34" s="502"/>
      <c r="J34" s="502"/>
      <c r="K34" s="522">
        <f t="shared" si="6"/>
        <v>300000</v>
      </c>
    </row>
    <row r="35" spans="1:11" ht="15">
      <c r="A35" s="567" t="s">
        <v>459</v>
      </c>
      <c r="B35" s="567"/>
      <c r="C35" s="567"/>
      <c r="D35" s="567"/>
      <c r="E35" s="568">
        <f>E26+E32+E33+E34</f>
        <v>22939518</v>
      </c>
      <c r="F35" s="568">
        <f>F26+F32+F33</f>
        <v>3906619</v>
      </c>
      <c r="G35" s="568">
        <f>G26+G32+G33</f>
        <v>1218028</v>
      </c>
      <c r="H35" s="568">
        <f>H26+H32+H33</f>
        <v>3044135</v>
      </c>
      <c r="I35" s="568">
        <f>I26+I33</f>
        <v>4745621</v>
      </c>
      <c r="J35" s="568">
        <f>J26+J32+J33</f>
        <v>2193631</v>
      </c>
      <c r="K35" s="569">
        <f t="shared" si="6"/>
        <v>33785389</v>
      </c>
    </row>
    <row r="36" spans="1:11" ht="15">
      <c r="A36" s="570" t="s">
        <v>460</v>
      </c>
      <c r="B36" s="503"/>
      <c r="C36" s="503"/>
      <c r="D36" s="503"/>
      <c r="E36" s="562">
        <v>511761232</v>
      </c>
      <c r="F36" s="509"/>
      <c r="G36" s="509"/>
      <c r="H36" s="509"/>
      <c r="I36" s="534"/>
      <c r="J36" s="509"/>
      <c r="K36" s="564">
        <f t="shared" si="6"/>
        <v>511761232</v>
      </c>
    </row>
    <row r="37" spans="1:11" ht="15">
      <c r="A37" s="567" t="s">
        <v>461</v>
      </c>
      <c r="B37" s="567"/>
      <c r="C37" s="567"/>
      <c r="D37" s="567"/>
      <c r="E37" s="568">
        <f>E35+E36</f>
        <v>534700750</v>
      </c>
      <c r="F37" s="568">
        <f>F35</f>
        <v>3906619</v>
      </c>
      <c r="G37" s="568">
        <f>G35</f>
        <v>1218028</v>
      </c>
      <c r="H37" s="568">
        <f>H35</f>
        <v>3044135</v>
      </c>
      <c r="I37" s="568">
        <f>I35</f>
        <v>4745621</v>
      </c>
      <c r="J37" s="568">
        <f>J35</f>
        <v>2193631</v>
      </c>
      <c r="K37" s="568">
        <f>SUM(E37+F37+I37+J37)</f>
        <v>545546621</v>
      </c>
    </row>
    <row r="39" spans="1:11" ht="15">
      <c r="A39" s="531" t="s">
        <v>428</v>
      </c>
      <c r="B39" s="532"/>
      <c r="C39" s="532">
        <v>2023</v>
      </c>
      <c r="D39" s="522"/>
      <c r="E39" s="529"/>
      <c r="F39" s="530"/>
      <c r="G39" s="530"/>
      <c r="H39" s="530"/>
      <c r="I39" s="530"/>
      <c r="J39" s="530"/>
      <c r="K39" s="530"/>
    </row>
    <row r="40" spans="1:11" ht="15">
      <c r="A40" s="533" t="s">
        <v>462</v>
      </c>
      <c r="B40" s="503">
        <v>1449397</v>
      </c>
      <c r="C40" s="503">
        <v>95995</v>
      </c>
      <c r="D40" s="503">
        <v>21949812</v>
      </c>
      <c r="E40" s="509">
        <v>23495204</v>
      </c>
      <c r="F40" s="509">
        <v>0</v>
      </c>
      <c r="G40" s="509"/>
      <c r="H40" s="509"/>
      <c r="I40" s="534">
        <v>8207743</v>
      </c>
      <c r="J40" s="509">
        <v>1900432</v>
      </c>
      <c r="K40" s="530">
        <v>33603379</v>
      </c>
    </row>
    <row r="41" spans="1:11" ht="15">
      <c r="A41" s="535" t="s">
        <v>429</v>
      </c>
      <c r="B41" s="502"/>
      <c r="C41" s="502"/>
      <c r="D41" s="502"/>
      <c r="E41" s="503">
        <v>-2373000</v>
      </c>
      <c r="F41" s="509">
        <v>1456000</v>
      </c>
      <c r="G41" s="509"/>
      <c r="H41" s="509"/>
      <c r="I41" s="509"/>
      <c r="J41" s="509">
        <v>917000</v>
      </c>
      <c r="K41" s="530">
        <v>0</v>
      </c>
    </row>
    <row r="42" spans="1:11" ht="15">
      <c r="A42" s="536" t="s">
        <v>430</v>
      </c>
      <c r="B42" s="503"/>
      <c r="C42" s="503"/>
      <c r="D42" s="502"/>
      <c r="E42" s="503">
        <v>4962350</v>
      </c>
      <c r="F42" s="503">
        <v>567387</v>
      </c>
      <c r="G42" s="503"/>
      <c r="H42" s="503"/>
      <c r="I42" s="503">
        <v>435649</v>
      </c>
      <c r="J42" s="503">
        <v>556300</v>
      </c>
      <c r="K42" s="522">
        <v>6521686</v>
      </c>
    </row>
    <row r="43" spans="1:11" ht="15">
      <c r="A43" s="537" t="s">
        <v>431</v>
      </c>
      <c r="B43" s="502"/>
      <c r="C43" s="502"/>
      <c r="D43" s="502"/>
      <c r="E43" s="503">
        <v>300000</v>
      </c>
      <c r="F43" s="502"/>
      <c r="G43" s="502"/>
      <c r="H43" s="502"/>
      <c r="I43" s="502"/>
      <c r="J43" s="502"/>
      <c r="K43" s="522">
        <v>300000</v>
      </c>
    </row>
    <row r="44" spans="1:11" ht="15">
      <c r="A44" s="540" t="s">
        <v>432</v>
      </c>
      <c r="B44" s="540"/>
      <c r="C44" s="540"/>
      <c r="D44" s="540"/>
      <c r="E44" s="541">
        <v>26384554</v>
      </c>
      <c r="F44" s="541">
        <v>2023387</v>
      </c>
      <c r="G44" s="541"/>
      <c r="H44" s="541"/>
      <c r="I44" s="541">
        <v>8643392</v>
      </c>
      <c r="J44" s="541">
        <v>3373732</v>
      </c>
      <c r="K44" s="532">
        <v>40425065</v>
      </c>
    </row>
    <row r="45" spans="1:11" ht="15">
      <c r="A45" s="533" t="s">
        <v>433</v>
      </c>
      <c r="B45" s="503"/>
      <c r="C45" s="503"/>
      <c r="D45" s="503"/>
      <c r="E45" s="509">
        <v>409501215</v>
      </c>
      <c r="F45" s="509"/>
      <c r="G45" s="509"/>
      <c r="H45" s="509"/>
      <c r="I45" s="534"/>
      <c r="J45" s="509"/>
      <c r="K45" s="530">
        <v>409501215</v>
      </c>
    </row>
    <row r="46" spans="1:11" ht="15">
      <c r="A46" s="540" t="s">
        <v>461</v>
      </c>
      <c r="B46" s="540"/>
      <c r="C46" s="540"/>
      <c r="D46" s="540"/>
      <c r="E46" s="541">
        <v>435885769</v>
      </c>
      <c r="F46" s="541">
        <v>2023387</v>
      </c>
      <c r="G46" s="540"/>
      <c r="H46" s="540"/>
      <c r="I46" s="541">
        <v>8643392</v>
      </c>
      <c r="J46" s="541">
        <v>3373732</v>
      </c>
      <c r="K46" s="541">
        <v>449926280</v>
      </c>
    </row>
    <row r="47" ht="15">
      <c r="K47" s="542"/>
    </row>
    <row r="48" spans="1:2" ht="15">
      <c r="A48" s="543" t="s">
        <v>435</v>
      </c>
      <c r="B48" s="544" t="s">
        <v>463</v>
      </c>
    </row>
    <row r="49" spans="1:11" ht="15">
      <c r="A49" s="538" t="s">
        <v>432</v>
      </c>
      <c r="B49" s="538"/>
      <c r="C49" s="538"/>
      <c r="D49" s="538"/>
      <c r="E49" s="539">
        <f>E35-E44</f>
        <v>-3445036</v>
      </c>
      <c r="F49" s="539">
        <f>F35-F44</f>
        <v>1883232</v>
      </c>
      <c r="G49" s="538"/>
      <c r="H49" s="538"/>
      <c r="I49" s="539">
        <f>I35-I44</f>
        <v>-3897771</v>
      </c>
      <c r="J49" s="539">
        <f>J35-J44</f>
        <v>-1180101</v>
      </c>
      <c r="K49" s="539">
        <f>E49+F49+I49+J49</f>
        <v>-6639676</v>
      </c>
    </row>
    <row r="50" spans="1:11" ht="15">
      <c r="A50" s="537" t="s">
        <v>433</v>
      </c>
      <c r="B50" s="502"/>
      <c r="C50" s="502"/>
      <c r="D50" s="502"/>
      <c r="E50" s="503">
        <f>E36-E45</f>
        <v>102260017</v>
      </c>
      <c r="F50" s="502"/>
      <c r="G50" s="502"/>
      <c r="H50" s="502"/>
      <c r="I50" s="502"/>
      <c r="J50" s="502"/>
      <c r="K50" s="530">
        <f>E50+F50+I50+J50</f>
        <v>102260017</v>
      </c>
    </row>
    <row r="51" spans="1:11" ht="15">
      <c r="A51" s="540" t="s">
        <v>434</v>
      </c>
      <c r="B51" s="540"/>
      <c r="C51" s="540"/>
      <c r="D51" s="540"/>
      <c r="E51" s="541">
        <f aca="true" t="shared" si="7" ref="E51:K51">E49+E50</f>
        <v>98814981</v>
      </c>
      <c r="F51" s="541">
        <f t="shared" si="7"/>
        <v>1883232</v>
      </c>
      <c r="G51" s="541">
        <f t="shared" si="7"/>
        <v>0</v>
      </c>
      <c r="H51" s="541">
        <f t="shared" si="7"/>
        <v>0</v>
      </c>
      <c r="I51" s="541">
        <f t="shared" si="7"/>
        <v>-3897771</v>
      </c>
      <c r="J51" s="541">
        <f t="shared" si="7"/>
        <v>-1180101</v>
      </c>
      <c r="K51" s="541">
        <f t="shared" si="7"/>
        <v>95620341</v>
      </c>
    </row>
    <row r="53" spans="2:5" ht="12.75">
      <c r="B53" s="509"/>
      <c r="C53" s="509"/>
      <c r="D53" s="509"/>
      <c r="E53" s="509"/>
    </row>
    <row r="54" spans="1:11" ht="15">
      <c r="A54" s="545" t="s">
        <v>464</v>
      </c>
      <c r="B54" s="509">
        <v>269685122</v>
      </c>
      <c r="C54" s="509">
        <v>36637200</v>
      </c>
      <c r="D54" s="509">
        <v>117875707</v>
      </c>
      <c r="E54" s="509">
        <f>B54+D54+C54</f>
        <v>424198029</v>
      </c>
      <c r="F54" s="509">
        <v>25926476</v>
      </c>
      <c r="G54" s="509">
        <v>26775132</v>
      </c>
      <c r="H54" s="509">
        <v>9159815</v>
      </c>
      <c r="I54" s="552">
        <f>G54+H54</f>
        <v>35934947</v>
      </c>
      <c r="J54" s="509">
        <v>25701780</v>
      </c>
      <c r="K54" s="530">
        <f>E54+F54+I54+J54</f>
        <v>511761232</v>
      </c>
    </row>
    <row r="55" spans="1:11" ht="15">
      <c r="A55" s="546" t="s">
        <v>442</v>
      </c>
      <c r="B55" s="509">
        <v>208524133</v>
      </c>
      <c r="C55" s="509">
        <v>34815685</v>
      </c>
      <c r="D55" s="509">
        <v>98054008</v>
      </c>
      <c r="E55" s="509">
        <f>B55+D55+C55</f>
        <v>341393826</v>
      </c>
      <c r="F55" s="509">
        <v>24488074</v>
      </c>
      <c r="G55" s="509">
        <v>18038076</v>
      </c>
      <c r="H55" s="509">
        <v>6318841</v>
      </c>
      <c r="I55" s="552">
        <f>G55+H55</f>
        <v>24356917</v>
      </c>
      <c r="J55" s="509">
        <v>19262398</v>
      </c>
      <c r="K55" s="530">
        <f>E55+F55+I55+J55</f>
        <v>409501215</v>
      </c>
    </row>
    <row r="56" spans="1:11" ht="15">
      <c r="A56" s="540" t="s">
        <v>435</v>
      </c>
      <c r="B56" s="547">
        <f>B54-B55</f>
        <v>61160989</v>
      </c>
      <c r="C56" s="547">
        <f aca="true" t="shared" si="8" ref="C56:K56">C54-C55</f>
        <v>1821515</v>
      </c>
      <c r="D56" s="547">
        <f t="shared" si="8"/>
        <v>19821699</v>
      </c>
      <c r="E56" s="541">
        <f t="shared" si="8"/>
        <v>82804203</v>
      </c>
      <c r="F56" s="541">
        <f t="shared" si="8"/>
        <v>1438402</v>
      </c>
      <c r="G56" s="547">
        <f t="shared" si="8"/>
        <v>8737056</v>
      </c>
      <c r="H56" s="547">
        <f t="shared" si="8"/>
        <v>2840974</v>
      </c>
      <c r="I56" s="541">
        <f t="shared" si="8"/>
        <v>11578030</v>
      </c>
      <c r="J56" s="541">
        <f t="shared" si="8"/>
        <v>6439382</v>
      </c>
      <c r="K56" s="541">
        <f t="shared" si="8"/>
        <v>102260017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  <headerFooter>
    <oddHeader>&amp;C17.sz.melléklet a ..../2024(...)Társulási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F1" sqref="F1:F30"/>
    </sheetView>
  </sheetViews>
  <sheetFormatPr defaultColWidth="9.00390625" defaultRowHeight="12.75"/>
  <cols>
    <col min="1" max="1" width="6.875" style="44" customWidth="1"/>
    <col min="2" max="2" width="55.125" style="146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241" t="s">
        <v>299</v>
      </c>
      <c r="C1" s="242"/>
      <c r="D1" s="242"/>
      <c r="E1" s="242"/>
      <c r="F1" s="582" t="s">
        <v>474</v>
      </c>
    </row>
    <row r="2" spans="5:6" ht="14.25" thickBot="1">
      <c r="E2" s="243" t="str">
        <f>'1.mell.'!C2</f>
        <v>Forintban!</v>
      </c>
      <c r="F2" s="582"/>
    </row>
    <row r="3" spans="1:6" ht="18" customHeight="1" thickBot="1">
      <c r="A3" s="580" t="s">
        <v>59</v>
      </c>
      <c r="B3" s="244" t="s">
        <v>47</v>
      </c>
      <c r="C3" s="245"/>
      <c r="D3" s="244" t="s">
        <v>48</v>
      </c>
      <c r="E3" s="246"/>
      <c r="F3" s="582"/>
    </row>
    <row r="4" spans="1:6" s="247" customFormat="1" ht="35.25" customHeight="1" thickBot="1">
      <c r="A4" s="581"/>
      <c r="B4" s="147" t="s">
        <v>51</v>
      </c>
      <c r="C4" s="148" t="str">
        <f>+'1.mell.'!C3</f>
        <v>2024. évi előirányzat</v>
      </c>
      <c r="D4" s="147" t="s">
        <v>51</v>
      </c>
      <c r="E4" s="40" t="str">
        <f>+'1.mell.'!C3</f>
        <v>2024. évi előirányzat</v>
      </c>
      <c r="F4" s="582"/>
    </row>
    <row r="5" spans="1:6" s="252" customFormat="1" ht="12" customHeight="1" thickBot="1">
      <c r="A5" s="248">
        <v>1</v>
      </c>
      <c r="B5" s="249">
        <v>2</v>
      </c>
      <c r="C5" s="250">
        <v>3</v>
      </c>
      <c r="D5" s="249">
        <v>4</v>
      </c>
      <c r="E5" s="251">
        <v>5</v>
      </c>
      <c r="F5" s="582"/>
    </row>
    <row r="6" spans="1:6" ht="12.75" customHeight="1">
      <c r="A6" s="253" t="s">
        <v>11</v>
      </c>
      <c r="B6" s="254" t="s">
        <v>186</v>
      </c>
      <c r="C6" s="230"/>
      <c r="D6" s="254" t="s">
        <v>52</v>
      </c>
      <c r="E6" s="236">
        <v>372950850</v>
      </c>
      <c r="F6" s="582"/>
    </row>
    <row r="7" spans="1:6" ht="12.75" customHeight="1">
      <c r="A7" s="255" t="s">
        <v>12</v>
      </c>
      <c r="B7" s="256" t="s">
        <v>187</v>
      </c>
      <c r="C7" s="231">
        <v>542746621</v>
      </c>
      <c r="D7" s="256" t="s">
        <v>124</v>
      </c>
      <c r="E7" s="237">
        <v>48310550</v>
      </c>
      <c r="F7" s="582"/>
    </row>
    <row r="8" spans="1:6" ht="12.75" customHeight="1">
      <c r="A8" s="255" t="s">
        <v>13</v>
      </c>
      <c r="B8" s="256" t="s">
        <v>233</v>
      </c>
      <c r="C8" s="231">
        <v>120705820</v>
      </c>
      <c r="D8" s="256" t="s">
        <v>151</v>
      </c>
      <c r="E8" s="237">
        <v>234910050</v>
      </c>
      <c r="F8" s="582"/>
    </row>
    <row r="9" spans="1:6" ht="12.75" customHeight="1">
      <c r="A9" s="255" t="s">
        <v>14</v>
      </c>
      <c r="B9" s="256" t="s">
        <v>188</v>
      </c>
      <c r="C9" s="231"/>
      <c r="D9" s="256" t="s">
        <v>125</v>
      </c>
      <c r="E9" s="237"/>
      <c r="F9" s="582"/>
    </row>
    <row r="10" spans="1:6" ht="12.75" customHeight="1">
      <c r="A10" s="255" t="s">
        <v>15</v>
      </c>
      <c r="B10" s="397"/>
      <c r="C10" s="231"/>
      <c r="D10" s="256" t="s">
        <v>126</v>
      </c>
      <c r="E10" s="237">
        <v>12326387</v>
      </c>
      <c r="F10" s="582"/>
    </row>
    <row r="11" spans="1:6" ht="12.75" customHeight="1">
      <c r="A11" s="255" t="s">
        <v>16</v>
      </c>
      <c r="B11" s="35"/>
      <c r="C11" s="232"/>
      <c r="D11" s="256" t="s">
        <v>42</v>
      </c>
      <c r="E11" s="237">
        <v>17521644</v>
      </c>
      <c r="F11" s="582"/>
    </row>
    <row r="12" spans="1:6" ht="12.75" customHeight="1">
      <c r="A12" s="255" t="s">
        <v>17</v>
      </c>
      <c r="B12" s="35"/>
      <c r="C12" s="231"/>
      <c r="D12" s="35"/>
      <c r="E12" s="237"/>
      <c r="F12" s="582"/>
    </row>
    <row r="13" spans="1:6" ht="12.75" customHeight="1">
      <c r="A13" s="255" t="s">
        <v>18</v>
      </c>
      <c r="B13" s="35"/>
      <c r="C13" s="231"/>
      <c r="D13" s="35"/>
      <c r="E13" s="237"/>
      <c r="F13" s="582"/>
    </row>
    <row r="14" spans="1:6" ht="12.75" customHeight="1">
      <c r="A14" s="255" t="s">
        <v>19</v>
      </c>
      <c r="B14" s="330"/>
      <c r="C14" s="232"/>
      <c r="D14" s="35"/>
      <c r="E14" s="237"/>
      <c r="F14" s="582"/>
    </row>
    <row r="15" spans="1:6" ht="12.75" customHeight="1">
      <c r="A15" s="255" t="s">
        <v>20</v>
      </c>
      <c r="B15" s="35"/>
      <c r="C15" s="231"/>
      <c r="D15" s="35"/>
      <c r="E15" s="237"/>
      <c r="F15" s="582"/>
    </row>
    <row r="16" spans="1:6" ht="12.75" customHeight="1">
      <c r="A16" s="255" t="s">
        <v>21</v>
      </c>
      <c r="B16" s="35"/>
      <c r="C16" s="231"/>
      <c r="D16" s="35"/>
      <c r="E16" s="237"/>
      <c r="F16" s="582"/>
    </row>
    <row r="17" spans="1:6" ht="12.75" customHeight="1" thickBot="1">
      <c r="A17" s="255" t="s">
        <v>22</v>
      </c>
      <c r="B17" s="46"/>
      <c r="C17" s="233"/>
      <c r="D17" s="35"/>
      <c r="E17" s="238"/>
      <c r="F17" s="582"/>
    </row>
    <row r="18" spans="1:6" ht="15.75" customHeight="1" thickBot="1">
      <c r="A18" s="257" t="s">
        <v>23</v>
      </c>
      <c r="B18" s="104" t="s">
        <v>255</v>
      </c>
      <c r="C18" s="234">
        <f>SUM(C6:C17)</f>
        <v>663452441</v>
      </c>
      <c r="D18" s="104" t="s">
        <v>196</v>
      </c>
      <c r="E18" s="239">
        <f>SUM(E6:E17)</f>
        <v>686019481</v>
      </c>
      <c r="F18" s="582"/>
    </row>
    <row r="19" spans="1:6" ht="12.75" customHeight="1">
      <c r="A19" s="258" t="s">
        <v>24</v>
      </c>
      <c r="B19" s="259" t="s">
        <v>191</v>
      </c>
      <c r="C19" s="398">
        <f>+C20+C21+C22+C23</f>
        <v>22567040</v>
      </c>
      <c r="D19" s="260" t="s">
        <v>128</v>
      </c>
      <c r="E19" s="240"/>
      <c r="F19" s="582"/>
    </row>
    <row r="20" spans="1:6" ht="12.75" customHeight="1">
      <c r="A20" s="261" t="s">
        <v>25</v>
      </c>
      <c r="B20" s="260" t="s">
        <v>145</v>
      </c>
      <c r="C20" s="65">
        <v>22567040</v>
      </c>
      <c r="D20" s="260" t="s">
        <v>195</v>
      </c>
      <c r="E20" s="66"/>
      <c r="F20" s="582"/>
    </row>
    <row r="21" spans="1:6" ht="12.75" customHeight="1">
      <c r="A21" s="261" t="s">
        <v>26</v>
      </c>
      <c r="B21" s="260" t="s">
        <v>146</v>
      </c>
      <c r="C21" s="65"/>
      <c r="D21" s="260" t="s">
        <v>117</v>
      </c>
      <c r="E21" s="66"/>
      <c r="F21" s="582"/>
    </row>
    <row r="22" spans="1:6" ht="12.75" customHeight="1">
      <c r="A22" s="261" t="s">
        <v>27</v>
      </c>
      <c r="B22" s="260" t="s">
        <v>149</v>
      </c>
      <c r="C22" s="65"/>
      <c r="D22" s="260" t="s">
        <v>118</v>
      </c>
      <c r="E22" s="66"/>
      <c r="F22" s="582"/>
    </row>
    <row r="23" spans="1:6" ht="12.75" customHeight="1">
      <c r="A23" s="261" t="s">
        <v>28</v>
      </c>
      <c r="B23" s="260" t="s">
        <v>150</v>
      </c>
      <c r="C23" s="65"/>
      <c r="D23" s="259" t="s">
        <v>152</v>
      </c>
      <c r="E23" s="66"/>
      <c r="F23" s="582"/>
    </row>
    <row r="24" spans="1:6" ht="12.75" customHeight="1">
      <c r="A24" s="261" t="s">
        <v>29</v>
      </c>
      <c r="B24" s="260" t="s">
        <v>192</v>
      </c>
      <c r="C24" s="262">
        <f>+C25+C26</f>
        <v>0</v>
      </c>
      <c r="D24" s="260" t="s">
        <v>129</v>
      </c>
      <c r="E24" s="66"/>
      <c r="F24" s="582"/>
    </row>
    <row r="25" spans="1:6" ht="12.75" customHeight="1">
      <c r="A25" s="258" t="s">
        <v>30</v>
      </c>
      <c r="B25" s="259" t="s">
        <v>189</v>
      </c>
      <c r="C25" s="235"/>
      <c r="D25" s="254" t="s">
        <v>130</v>
      </c>
      <c r="E25" s="240"/>
      <c r="F25" s="582"/>
    </row>
    <row r="26" spans="1:6" ht="12.75" customHeight="1" thickBot="1">
      <c r="A26" s="261" t="s">
        <v>31</v>
      </c>
      <c r="B26" s="260" t="s">
        <v>190</v>
      </c>
      <c r="C26" s="65"/>
      <c r="D26" s="35" t="s">
        <v>273</v>
      </c>
      <c r="E26" s="66"/>
      <c r="F26" s="582"/>
    </row>
    <row r="27" spans="1:6" ht="15.75" customHeight="1" thickBot="1">
      <c r="A27" s="257" t="s">
        <v>32</v>
      </c>
      <c r="B27" s="104" t="s">
        <v>193</v>
      </c>
      <c r="C27" s="234">
        <f>+C19+C24</f>
        <v>22567040</v>
      </c>
      <c r="D27" s="104" t="s">
        <v>197</v>
      </c>
      <c r="E27" s="239">
        <f>SUM(E19:E26)</f>
        <v>0</v>
      </c>
      <c r="F27" s="582"/>
    </row>
    <row r="28" spans="1:6" ht="13.5" thickBot="1">
      <c r="A28" s="257" t="s">
        <v>33</v>
      </c>
      <c r="B28" s="263" t="s">
        <v>194</v>
      </c>
      <c r="C28" s="264">
        <f>+C18+C27</f>
        <v>686019481</v>
      </c>
      <c r="D28" s="263" t="s">
        <v>198</v>
      </c>
      <c r="E28" s="264">
        <f>+E18+E27</f>
        <v>686019481</v>
      </c>
      <c r="F28" s="582"/>
    </row>
    <row r="29" spans="1:6" ht="13.5" thickBot="1">
      <c r="A29" s="257" t="s">
        <v>34</v>
      </c>
      <c r="B29" s="263" t="s">
        <v>119</v>
      </c>
      <c r="C29" s="264">
        <f>IF(C18-E18&lt;0,E18-C18,"-")</f>
        <v>22567040</v>
      </c>
      <c r="D29" s="263" t="s">
        <v>120</v>
      </c>
      <c r="E29" s="264" t="str">
        <f>IF(C18-E18&gt;0,C18-E18,"-")</f>
        <v>-</v>
      </c>
      <c r="F29" s="582"/>
    </row>
    <row r="30" spans="1:6" ht="13.5" thickBot="1">
      <c r="A30" s="257" t="s">
        <v>35</v>
      </c>
      <c r="B30" s="263" t="s">
        <v>295</v>
      </c>
      <c r="C30" s="264" t="str">
        <f>IF(C28-E28&lt;0,E28-C28,"-")</f>
        <v>-</v>
      </c>
      <c r="D30" s="263" t="s">
        <v>296</v>
      </c>
      <c r="E30" s="264" t="str">
        <f>IF(C28-E28&gt;0,C28-E28,"-")</f>
        <v>-</v>
      </c>
      <c r="F30" s="582"/>
    </row>
    <row r="31" spans="2:4" ht="18.75">
      <c r="B31" s="583"/>
      <c r="C31" s="583"/>
      <c r="D31" s="583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&amp;CMOB Társulás&amp;R&amp;"Times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13" sqref="C13"/>
    </sheetView>
  </sheetViews>
  <sheetFormatPr defaultColWidth="9.00390625" defaultRowHeight="12.75"/>
  <cols>
    <col min="1" max="1" width="6.875" style="44" customWidth="1"/>
    <col min="2" max="2" width="55.125" style="146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241" t="s">
        <v>300</v>
      </c>
      <c r="C1" s="242"/>
      <c r="D1" s="242"/>
      <c r="E1" s="242"/>
      <c r="F1" s="582" t="str">
        <f>+CONCATENATE("2.2. melléklet a ………../",LEFT('1.mell.'!C3,4),". (……….) társulási határozathoz")</f>
        <v>2.2. melléklet a ………../2024. (……….) társulási határozathoz</v>
      </c>
    </row>
    <row r="2" spans="5:6" ht="14.25" thickBot="1">
      <c r="E2" s="243" t="str">
        <f>'21.mell  '!E2</f>
        <v>Forintban!</v>
      </c>
      <c r="F2" s="582"/>
    </row>
    <row r="3" spans="1:6" ht="13.5" thickBot="1">
      <c r="A3" s="584" t="s">
        <v>59</v>
      </c>
      <c r="B3" s="244" t="s">
        <v>47</v>
      </c>
      <c r="C3" s="245"/>
      <c r="D3" s="244" t="s">
        <v>48</v>
      </c>
      <c r="E3" s="246"/>
      <c r="F3" s="582"/>
    </row>
    <row r="4" spans="1:6" s="247" customFormat="1" ht="24.75" thickBot="1">
      <c r="A4" s="585"/>
      <c r="B4" s="147" t="s">
        <v>51</v>
      </c>
      <c r="C4" s="148" t="str">
        <f>+'1.mell.'!C3</f>
        <v>2024. évi előirányzat</v>
      </c>
      <c r="D4" s="147" t="s">
        <v>51</v>
      </c>
      <c r="E4" s="40" t="str">
        <f>+'1.mell.'!C3</f>
        <v>2024. évi előirányzat</v>
      </c>
      <c r="F4" s="582"/>
    </row>
    <row r="5" spans="1:6" s="247" customFormat="1" ht="13.5" thickBot="1">
      <c r="A5" s="248">
        <v>1</v>
      </c>
      <c r="B5" s="249">
        <v>2</v>
      </c>
      <c r="C5" s="250">
        <v>3</v>
      </c>
      <c r="D5" s="249">
        <v>4</v>
      </c>
      <c r="E5" s="251">
        <v>5</v>
      </c>
      <c r="F5" s="582"/>
    </row>
    <row r="6" spans="1:6" ht="12.75" customHeight="1">
      <c r="A6" s="253" t="s">
        <v>11</v>
      </c>
      <c r="B6" s="254" t="s">
        <v>199</v>
      </c>
      <c r="C6" s="230">
        <v>2800000</v>
      </c>
      <c r="D6" s="254" t="s">
        <v>147</v>
      </c>
      <c r="E6" s="236">
        <v>2800000</v>
      </c>
      <c r="F6" s="582"/>
    </row>
    <row r="7" spans="1:6" ht="12.75">
      <c r="A7" s="255" t="s">
        <v>12</v>
      </c>
      <c r="B7" s="256" t="s">
        <v>200</v>
      </c>
      <c r="C7" s="231"/>
      <c r="D7" s="256" t="s">
        <v>205</v>
      </c>
      <c r="E7" s="237"/>
      <c r="F7" s="582"/>
    </row>
    <row r="8" spans="1:6" ht="12.75" customHeight="1">
      <c r="A8" s="255" t="s">
        <v>13</v>
      </c>
      <c r="B8" s="256" t="s">
        <v>5</v>
      </c>
      <c r="C8" s="231"/>
      <c r="D8" s="256" t="s">
        <v>127</v>
      </c>
      <c r="E8" s="237"/>
      <c r="F8" s="582"/>
    </row>
    <row r="9" spans="1:6" ht="12.75" customHeight="1">
      <c r="A9" s="255" t="s">
        <v>14</v>
      </c>
      <c r="B9" s="256" t="s">
        <v>201</v>
      </c>
      <c r="C9" s="231"/>
      <c r="D9" s="256" t="s">
        <v>206</v>
      </c>
      <c r="E9" s="237"/>
      <c r="F9" s="582"/>
    </row>
    <row r="10" spans="1:6" ht="12.75" customHeight="1">
      <c r="A10" s="255" t="s">
        <v>15</v>
      </c>
      <c r="B10" s="256" t="s">
        <v>202</v>
      </c>
      <c r="C10" s="231"/>
      <c r="D10" s="256" t="s">
        <v>148</v>
      </c>
      <c r="E10" s="237"/>
      <c r="F10" s="582"/>
    </row>
    <row r="11" spans="1:6" ht="12.75" customHeight="1">
      <c r="A11" s="255" t="s">
        <v>16</v>
      </c>
      <c r="B11" s="256" t="s">
        <v>203</v>
      </c>
      <c r="C11" s="232"/>
      <c r="D11" s="256"/>
      <c r="E11" s="237"/>
      <c r="F11" s="582"/>
    </row>
    <row r="12" spans="1:6" ht="12.75" customHeight="1">
      <c r="A12" s="255" t="s">
        <v>17</v>
      </c>
      <c r="B12" s="35"/>
      <c r="C12" s="231"/>
      <c r="D12" s="256"/>
      <c r="E12" s="237"/>
      <c r="F12" s="582"/>
    </row>
    <row r="13" spans="1:6" ht="12.75" customHeight="1">
      <c r="A13" s="255" t="s">
        <v>18</v>
      </c>
      <c r="B13" s="35"/>
      <c r="C13" s="231"/>
      <c r="D13" s="256"/>
      <c r="E13" s="237"/>
      <c r="F13" s="582"/>
    </row>
    <row r="14" spans="1:6" ht="12.75" customHeight="1">
      <c r="A14" s="255" t="s">
        <v>19</v>
      </c>
      <c r="B14" s="35"/>
      <c r="C14" s="232"/>
      <c r="D14" s="256"/>
      <c r="E14" s="237"/>
      <c r="F14" s="582"/>
    </row>
    <row r="15" spans="1:6" ht="12.75">
      <c r="A15" s="255" t="s">
        <v>20</v>
      </c>
      <c r="B15" s="35"/>
      <c r="C15" s="232"/>
      <c r="D15" s="256"/>
      <c r="E15" s="237"/>
      <c r="F15" s="582"/>
    </row>
    <row r="16" spans="1:6" ht="12.75" customHeight="1" thickBot="1">
      <c r="A16" s="305" t="s">
        <v>21</v>
      </c>
      <c r="B16" s="331"/>
      <c r="C16" s="306"/>
      <c r="D16" s="35"/>
      <c r="E16" s="282"/>
      <c r="F16" s="582"/>
    </row>
    <row r="17" spans="1:6" ht="15.75" customHeight="1" thickBot="1">
      <c r="A17" s="257" t="s">
        <v>22</v>
      </c>
      <c r="B17" s="104" t="s">
        <v>211</v>
      </c>
      <c r="C17" s="234">
        <f>+C6+C8+C9+C11+C12+C13+C14+C15+C16</f>
        <v>2800000</v>
      </c>
      <c r="D17" s="104" t="s">
        <v>212</v>
      </c>
      <c r="E17" s="239">
        <f>+E6+E8+E10+E11+E12+E13+E14+E15+E16</f>
        <v>2800000</v>
      </c>
      <c r="F17" s="582"/>
    </row>
    <row r="18" spans="1:6" ht="12.75" customHeight="1">
      <c r="A18" s="253" t="s">
        <v>23</v>
      </c>
      <c r="B18" s="267" t="s">
        <v>164</v>
      </c>
      <c r="C18" s="274">
        <f>+C19+C20+C21+C22+C23</f>
        <v>0</v>
      </c>
      <c r="D18" s="260" t="s">
        <v>128</v>
      </c>
      <c r="E18" s="64"/>
      <c r="F18" s="582"/>
    </row>
    <row r="19" spans="1:6" ht="12.75" customHeight="1">
      <c r="A19" s="255" t="s">
        <v>24</v>
      </c>
      <c r="B19" s="268" t="s">
        <v>153</v>
      </c>
      <c r="C19" s="65"/>
      <c r="D19" s="260" t="s">
        <v>131</v>
      </c>
      <c r="E19" s="66"/>
      <c r="F19" s="582"/>
    </row>
    <row r="20" spans="1:6" ht="12.75" customHeight="1">
      <c r="A20" s="253" t="s">
        <v>25</v>
      </c>
      <c r="B20" s="268" t="s">
        <v>154</v>
      </c>
      <c r="C20" s="65"/>
      <c r="D20" s="260" t="s">
        <v>117</v>
      </c>
      <c r="E20" s="66"/>
      <c r="F20" s="582"/>
    </row>
    <row r="21" spans="1:6" ht="12.75" customHeight="1">
      <c r="A21" s="255" t="s">
        <v>26</v>
      </c>
      <c r="B21" s="268" t="s">
        <v>155</v>
      </c>
      <c r="C21" s="65"/>
      <c r="D21" s="260" t="s">
        <v>118</v>
      </c>
      <c r="E21" s="66"/>
      <c r="F21" s="582"/>
    </row>
    <row r="22" spans="1:6" ht="12.75" customHeight="1">
      <c r="A22" s="253" t="s">
        <v>27</v>
      </c>
      <c r="B22" s="268" t="s">
        <v>156</v>
      </c>
      <c r="C22" s="65"/>
      <c r="D22" s="259" t="s">
        <v>152</v>
      </c>
      <c r="E22" s="66"/>
      <c r="F22" s="582"/>
    </row>
    <row r="23" spans="1:6" ht="12.75" customHeight="1">
      <c r="A23" s="255" t="s">
        <v>28</v>
      </c>
      <c r="B23" s="269" t="s">
        <v>157</v>
      </c>
      <c r="C23" s="65"/>
      <c r="D23" s="260" t="s">
        <v>132</v>
      </c>
      <c r="E23" s="66"/>
      <c r="F23" s="582"/>
    </row>
    <row r="24" spans="1:6" ht="12.75" customHeight="1">
      <c r="A24" s="253" t="s">
        <v>29</v>
      </c>
      <c r="B24" s="270" t="s">
        <v>158</v>
      </c>
      <c r="C24" s="262">
        <f>+C25+C26+C27+C28+C29</f>
        <v>0</v>
      </c>
      <c r="D24" s="271" t="s">
        <v>130</v>
      </c>
      <c r="E24" s="66"/>
      <c r="F24" s="582"/>
    </row>
    <row r="25" spans="1:6" ht="12.75" customHeight="1">
      <c r="A25" s="255" t="s">
        <v>30</v>
      </c>
      <c r="B25" s="269" t="s">
        <v>159</v>
      </c>
      <c r="C25" s="65"/>
      <c r="D25" s="271" t="s">
        <v>207</v>
      </c>
      <c r="E25" s="66"/>
      <c r="F25" s="582"/>
    </row>
    <row r="26" spans="1:6" ht="12.75" customHeight="1">
      <c r="A26" s="253" t="s">
        <v>31</v>
      </c>
      <c r="B26" s="269" t="s">
        <v>160</v>
      </c>
      <c r="C26" s="65"/>
      <c r="D26" s="266"/>
      <c r="E26" s="66"/>
      <c r="F26" s="582"/>
    </row>
    <row r="27" spans="1:6" ht="12.75" customHeight="1">
      <c r="A27" s="255" t="s">
        <v>32</v>
      </c>
      <c r="B27" s="268" t="s">
        <v>161</v>
      </c>
      <c r="C27" s="65"/>
      <c r="D27" s="102"/>
      <c r="E27" s="66"/>
      <c r="F27" s="582"/>
    </row>
    <row r="28" spans="1:6" ht="12.75" customHeight="1">
      <c r="A28" s="253" t="s">
        <v>33</v>
      </c>
      <c r="B28" s="272" t="s">
        <v>162</v>
      </c>
      <c r="C28" s="65"/>
      <c r="D28" s="35"/>
      <c r="E28" s="66"/>
      <c r="F28" s="582"/>
    </row>
    <row r="29" spans="1:6" ht="12.75" customHeight="1" thickBot="1">
      <c r="A29" s="255" t="s">
        <v>34</v>
      </c>
      <c r="B29" s="273" t="s">
        <v>163</v>
      </c>
      <c r="C29" s="65"/>
      <c r="D29" s="102"/>
      <c r="E29" s="66"/>
      <c r="F29" s="582"/>
    </row>
    <row r="30" spans="1:6" ht="21.75" customHeight="1" thickBot="1">
      <c r="A30" s="257" t="s">
        <v>35</v>
      </c>
      <c r="B30" s="104" t="s">
        <v>204</v>
      </c>
      <c r="C30" s="234">
        <f>+C18+C24</f>
        <v>0</v>
      </c>
      <c r="D30" s="104" t="s">
        <v>208</v>
      </c>
      <c r="E30" s="239">
        <f>SUM(E18:E29)</f>
        <v>0</v>
      </c>
      <c r="F30" s="582"/>
    </row>
    <row r="31" spans="1:6" ht="13.5" thickBot="1">
      <c r="A31" s="257" t="s">
        <v>36</v>
      </c>
      <c r="B31" s="263" t="s">
        <v>209</v>
      </c>
      <c r="C31" s="264">
        <f>+C17+C30</f>
        <v>2800000</v>
      </c>
      <c r="D31" s="263" t="s">
        <v>210</v>
      </c>
      <c r="E31" s="264">
        <f>+E17+E30</f>
        <v>2800000</v>
      </c>
      <c r="F31" s="582"/>
    </row>
    <row r="32" spans="1:6" ht="13.5" thickBot="1">
      <c r="A32" s="257" t="s">
        <v>37</v>
      </c>
      <c r="B32" s="263" t="s">
        <v>119</v>
      </c>
      <c r="C32" s="264" t="str">
        <f>IF(C17-E17&lt;0,E17-C17,"-")</f>
        <v>-</v>
      </c>
      <c r="D32" s="263" t="s">
        <v>120</v>
      </c>
      <c r="E32" s="264" t="str">
        <f>IF(C17-E17&gt;0,C17-E17,"-")</f>
        <v>-</v>
      </c>
      <c r="F32" s="582"/>
    </row>
    <row r="33" spans="1:6" ht="13.5" thickBot="1">
      <c r="A33" s="257" t="s">
        <v>38</v>
      </c>
      <c r="B33" s="263" t="s">
        <v>297</v>
      </c>
      <c r="C33" s="264" t="str">
        <f>IF(C31-E31&lt;0,E31-C31,"-")</f>
        <v>-</v>
      </c>
      <c r="D33" s="263" t="s">
        <v>298</v>
      </c>
      <c r="E33" s="264" t="str">
        <f>IF(C31-E31&gt;0,C31-E31,"-")</f>
        <v>-</v>
      </c>
      <c r="F33" s="582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4" customWidth="1"/>
    <col min="7" max="7" width="12.875" style="32" customWidth="1"/>
    <col min="8" max="8" width="13.875" style="32" customWidth="1"/>
    <col min="9" max="16384" width="9.375" style="32" customWidth="1"/>
  </cols>
  <sheetData>
    <row r="1" spans="1:6" ht="25.5" customHeight="1">
      <c r="A1" s="477" t="s">
        <v>0</v>
      </c>
      <c r="B1" s="477"/>
      <c r="C1" s="477"/>
      <c r="D1" s="477"/>
      <c r="E1" s="477"/>
      <c r="F1" s="477"/>
    </row>
    <row r="2" spans="1:6" ht="22.5" customHeight="1" thickBot="1">
      <c r="A2" s="146"/>
      <c r="B2" s="44"/>
      <c r="C2" s="44"/>
      <c r="D2" s="44"/>
      <c r="E2" s="44"/>
      <c r="F2" s="39" t="s">
        <v>394</v>
      </c>
    </row>
    <row r="3" spans="1:6" s="34" customFormat="1" ht="44.25" customHeight="1" thickBot="1">
      <c r="A3" s="147" t="s">
        <v>54</v>
      </c>
      <c r="B3" s="148" t="s">
        <v>55</v>
      </c>
      <c r="C3" s="148" t="s">
        <v>56</v>
      </c>
      <c r="D3" s="148" t="s">
        <v>446</v>
      </c>
      <c r="E3" s="148" t="s">
        <v>444</v>
      </c>
      <c r="F3" s="40" t="s">
        <v>445</v>
      </c>
    </row>
    <row r="4" spans="1:6" s="44" customFormat="1" ht="12" customHeight="1" thickBot="1">
      <c r="A4" s="41">
        <v>1</v>
      </c>
      <c r="B4" s="42">
        <v>2</v>
      </c>
      <c r="C4" s="42">
        <v>3</v>
      </c>
      <c r="D4" s="42">
        <v>4</v>
      </c>
      <c r="E4" s="42">
        <v>5</v>
      </c>
      <c r="F4" s="43" t="s">
        <v>73</v>
      </c>
    </row>
    <row r="5" spans="1:6" ht="16.5" customHeight="1">
      <c r="A5" s="499" t="s">
        <v>465</v>
      </c>
      <c r="B5" s="23">
        <v>660000</v>
      </c>
      <c r="C5" s="361"/>
      <c r="D5" s="23"/>
      <c r="E5" s="23">
        <v>660000</v>
      </c>
      <c r="F5" s="45"/>
    </row>
    <row r="6" spans="1:6" ht="25.5" customHeight="1">
      <c r="A6" s="512" t="s">
        <v>466</v>
      </c>
      <c r="B6" s="498">
        <v>923000</v>
      </c>
      <c r="C6" s="361"/>
      <c r="D6" s="24"/>
      <c r="E6" s="498">
        <v>923000</v>
      </c>
      <c r="F6" s="47"/>
    </row>
    <row r="7" spans="1:6" ht="16.5" customHeight="1">
      <c r="A7" s="512" t="s">
        <v>467</v>
      </c>
      <c r="B7" s="498">
        <v>636000</v>
      </c>
      <c r="C7" s="361"/>
      <c r="D7" s="24"/>
      <c r="E7" s="498">
        <v>636000</v>
      </c>
      <c r="F7" s="47"/>
    </row>
    <row r="8" spans="1:6" ht="39" customHeight="1">
      <c r="A8" s="512" t="s">
        <v>468</v>
      </c>
      <c r="B8" s="498">
        <v>281000</v>
      </c>
      <c r="C8" s="361"/>
      <c r="D8" s="24"/>
      <c r="E8" s="498">
        <v>281000</v>
      </c>
      <c r="F8" s="47"/>
    </row>
    <row r="9" spans="1:6" ht="16.5" customHeight="1">
      <c r="A9" s="512" t="s">
        <v>469</v>
      </c>
      <c r="B9" s="498">
        <v>300000</v>
      </c>
      <c r="C9" s="361"/>
      <c r="D9" s="24"/>
      <c r="E9" s="498">
        <v>300000</v>
      </c>
      <c r="F9" s="47"/>
    </row>
    <row r="10" spans="1:6" ht="16.5" customHeight="1">
      <c r="A10" s="512"/>
      <c r="B10" s="498"/>
      <c r="C10" s="361"/>
      <c r="D10" s="24"/>
      <c r="E10" s="498"/>
      <c r="F10" s="47"/>
    </row>
    <row r="11" spans="1:6" ht="25.5" customHeight="1">
      <c r="A11" s="500"/>
      <c r="B11" s="498"/>
      <c r="C11" s="361"/>
      <c r="D11" s="24"/>
      <c r="E11" s="498"/>
      <c r="F11" s="47"/>
    </row>
    <row r="12" spans="1:6" s="48" customFormat="1" ht="33.75" customHeight="1" thickBot="1">
      <c r="A12" s="483" t="s">
        <v>53</v>
      </c>
      <c r="B12" s="488">
        <f>SUM(B5:B11)</f>
        <v>2800000</v>
      </c>
      <c r="C12" s="480"/>
      <c r="D12" s="481"/>
      <c r="E12" s="488">
        <f>SUM(E5:E11)</f>
        <v>2800000</v>
      </c>
      <c r="F12" s="482"/>
    </row>
    <row r="14" spans="1:6" ht="27" customHeight="1">
      <c r="A14" s="477"/>
      <c r="B14" s="477"/>
      <c r="C14" s="477"/>
      <c r="D14" s="477"/>
      <c r="E14" s="477"/>
      <c r="F14" s="477"/>
    </row>
    <row r="15" spans="1:6" ht="14.25" thickBot="1">
      <c r="A15" s="146" t="s">
        <v>1</v>
      </c>
      <c r="B15" s="44"/>
      <c r="C15" s="44"/>
      <c r="D15" s="44"/>
      <c r="E15" s="44"/>
      <c r="F15" s="39"/>
    </row>
    <row r="16" spans="1:6" ht="42.75" customHeight="1" thickBot="1">
      <c r="A16" s="147"/>
      <c r="B16" s="148"/>
      <c r="C16" s="148"/>
      <c r="D16" s="148"/>
      <c r="E16" s="148"/>
      <c r="F16" s="40" t="s">
        <v>394</v>
      </c>
    </row>
    <row r="17" spans="1:6" ht="32.25" thickBot="1">
      <c r="A17" s="41" t="s">
        <v>57</v>
      </c>
      <c r="B17" s="42" t="s">
        <v>55</v>
      </c>
      <c r="C17" s="42" t="s">
        <v>56</v>
      </c>
      <c r="D17" s="148" t="s">
        <v>446</v>
      </c>
      <c r="E17" s="148" t="s">
        <v>444</v>
      </c>
      <c r="F17" s="40" t="s">
        <v>445</v>
      </c>
    </row>
    <row r="18" spans="1:6" ht="16.5" customHeight="1" thickBot="1">
      <c r="A18" s="41">
        <v>1</v>
      </c>
      <c r="B18" s="42">
        <v>2</v>
      </c>
      <c r="C18" s="42">
        <v>3</v>
      </c>
      <c r="D18" s="42">
        <v>4</v>
      </c>
      <c r="E18" s="42">
        <v>5</v>
      </c>
      <c r="F18" s="43" t="s">
        <v>73</v>
      </c>
    </row>
    <row r="19" spans="1:6" ht="16.5" customHeight="1">
      <c r="A19" s="484"/>
      <c r="B19" s="485"/>
      <c r="C19" s="486"/>
      <c r="D19" s="485"/>
      <c r="E19" s="485"/>
      <c r="F19" s="487"/>
    </row>
    <row r="20" spans="1:6" ht="16.5" customHeight="1" thickBot="1">
      <c r="A20" s="484"/>
      <c r="B20" s="485"/>
      <c r="C20" s="486"/>
      <c r="D20" s="485"/>
      <c r="E20" s="485"/>
      <c r="F20" s="487"/>
    </row>
    <row r="21" spans="1:6" ht="16.5" customHeight="1" thickBot="1">
      <c r="A21" s="149"/>
      <c r="B21" s="150"/>
      <c r="C21" s="99"/>
      <c r="D21" s="150"/>
      <c r="E21" s="150"/>
      <c r="F21" s="49"/>
    </row>
    <row r="22" ht="16.5" customHeight="1">
      <c r="A22" s="33" t="s">
        <v>53</v>
      </c>
    </row>
    <row r="23" ht="16.5" customHeight="1"/>
    <row r="24" ht="16.5" customHeight="1"/>
    <row r="25" ht="16.5" customHeight="1"/>
    <row r="26" ht="16.5" customHeight="1"/>
    <row r="27" ht="16.5" customHeight="1"/>
  </sheetData>
  <sheetProtection/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63" r:id="rId1"/>
  <headerFooter alignWithMargins="0">
    <oddHeader>&amp;C3. melléklet a .../2024. (..) Társulási határozathoz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G3" sqref="G3"/>
    </sheetView>
  </sheetViews>
  <sheetFormatPr defaultColWidth="9.00390625" defaultRowHeight="12.75"/>
  <cols>
    <col min="1" max="1" width="5.625" style="109" customWidth="1"/>
    <col min="2" max="2" width="35.625" style="109" customWidth="1"/>
    <col min="3" max="6" width="14.00390625" style="109" customWidth="1"/>
    <col min="7" max="16384" width="9.375" style="109" customWidth="1"/>
  </cols>
  <sheetData>
    <row r="1" spans="1:6" ht="33" customHeight="1">
      <c r="A1" s="586" t="s">
        <v>358</v>
      </c>
      <c r="B1" s="586"/>
      <c r="C1" s="586"/>
      <c r="D1" s="586"/>
      <c r="E1" s="586"/>
      <c r="F1" s="586"/>
    </row>
    <row r="2" spans="1:7" ht="15.75" customHeight="1" thickBot="1">
      <c r="A2" s="110"/>
      <c r="B2" s="110"/>
      <c r="C2" s="587"/>
      <c r="D2" s="587"/>
      <c r="E2" s="594" t="str">
        <f>'3.mell.'!F2</f>
        <v>Ft-ban</v>
      </c>
      <c r="F2" s="594"/>
      <c r="G2" s="117"/>
    </row>
    <row r="3" spans="1:6" ht="63" customHeight="1">
      <c r="A3" s="590" t="s">
        <v>9</v>
      </c>
      <c r="B3" s="592" t="s">
        <v>134</v>
      </c>
      <c r="C3" s="592" t="s">
        <v>168</v>
      </c>
      <c r="D3" s="592"/>
      <c r="E3" s="592"/>
      <c r="F3" s="588" t="s">
        <v>165</v>
      </c>
    </row>
    <row r="4" spans="1:6" ht="15.75" thickBot="1">
      <c r="A4" s="591"/>
      <c r="B4" s="593"/>
      <c r="C4" s="112" t="str">
        <f>+CONCATENATE(LEFT('1.mell.'!C3,4)+1,".")</f>
        <v>2025.</v>
      </c>
      <c r="D4" s="112" t="str">
        <f>+CONCATENATE(LEFT('1.mell.'!C3,4)+2,".")</f>
        <v>2026.</v>
      </c>
      <c r="E4" s="112" t="str">
        <f>+CONCATENATE(LEFT('1.mell.'!C3,4)+3,".")</f>
        <v>2027.</v>
      </c>
      <c r="F4" s="589"/>
    </row>
    <row r="5" spans="1:6" ht="15.75" thickBot="1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6">
        <v>6</v>
      </c>
    </row>
    <row r="6" spans="1:6" ht="15">
      <c r="A6" s="113" t="s">
        <v>11</v>
      </c>
      <c r="B6" s="124"/>
      <c r="C6" s="125"/>
      <c r="D6" s="125"/>
      <c r="E6" s="125"/>
      <c r="F6" s="120">
        <f>SUM(C6:E6)</f>
        <v>0</v>
      </c>
    </row>
    <row r="7" spans="1:6" ht="15">
      <c r="A7" s="111" t="s">
        <v>12</v>
      </c>
      <c r="B7" s="126"/>
      <c r="C7" s="127"/>
      <c r="D7" s="127"/>
      <c r="E7" s="127"/>
      <c r="F7" s="121">
        <f>SUM(C7:E7)</f>
        <v>0</v>
      </c>
    </row>
    <row r="8" spans="1:6" ht="15">
      <c r="A8" s="111" t="s">
        <v>13</v>
      </c>
      <c r="B8" s="126"/>
      <c r="C8" s="127"/>
      <c r="D8" s="127"/>
      <c r="E8" s="127"/>
      <c r="F8" s="121">
        <f>SUM(C8:E8)</f>
        <v>0</v>
      </c>
    </row>
    <row r="9" spans="1:6" ht="15">
      <c r="A9" s="111" t="s">
        <v>14</v>
      </c>
      <c r="B9" s="126"/>
      <c r="C9" s="127"/>
      <c r="D9" s="127"/>
      <c r="E9" s="127"/>
      <c r="F9" s="121">
        <f>SUM(C9:E9)</f>
        <v>0</v>
      </c>
    </row>
    <row r="10" spans="1:6" ht="15.75" thickBot="1">
      <c r="A10" s="118" t="s">
        <v>15</v>
      </c>
      <c r="B10" s="128"/>
      <c r="C10" s="129"/>
      <c r="D10" s="129"/>
      <c r="E10" s="129"/>
      <c r="F10" s="121">
        <f>SUM(C10:E10)</f>
        <v>0</v>
      </c>
    </row>
    <row r="11" spans="1:6" s="359" customFormat="1" ht="15" thickBot="1">
      <c r="A11" s="356" t="s">
        <v>16</v>
      </c>
      <c r="B11" s="119" t="s">
        <v>135</v>
      </c>
      <c r="C11" s="357">
        <f>SUM(C6:C10)</f>
        <v>0</v>
      </c>
      <c r="D11" s="357">
        <f>SUM(D6:D10)</f>
        <v>0</v>
      </c>
      <c r="E11" s="357">
        <f>SUM(E6:E10)</f>
        <v>0</v>
      </c>
      <c r="F11" s="35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...../2024. (....) társulási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view="pageLayout" zoomScaleNormal="120" workbookViewId="0" topLeftCell="A1">
      <selection activeCell="C2" sqref="C2"/>
    </sheetView>
  </sheetViews>
  <sheetFormatPr defaultColWidth="9.00390625" defaultRowHeight="12.75"/>
  <cols>
    <col min="1" max="1" width="5.625" style="109" customWidth="1"/>
    <col min="2" max="2" width="68.625" style="109" customWidth="1"/>
    <col min="3" max="3" width="19.50390625" style="109" customWidth="1"/>
    <col min="4" max="16384" width="9.375" style="109" customWidth="1"/>
  </cols>
  <sheetData>
    <row r="1" spans="1:3" ht="33" customHeight="1">
      <c r="A1" s="586" t="s">
        <v>359</v>
      </c>
      <c r="B1" s="586"/>
      <c r="C1" s="586"/>
    </row>
    <row r="2" spans="1:4" ht="15.75" customHeight="1" thickBot="1">
      <c r="A2" s="110"/>
      <c r="B2" s="110"/>
      <c r="C2" s="122" t="str">
        <f>'3.mell.'!F2</f>
        <v>Ft-ban</v>
      </c>
      <c r="D2" s="117"/>
    </row>
    <row r="3" spans="1:3" ht="26.25" customHeight="1" thickBot="1">
      <c r="A3" s="130" t="s">
        <v>9</v>
      </c>
      <c r="B3" s="131" t="s">
        <v>133</v>
      </c>
      <c r="C3" s="132" t="str">
        <f>+'1.mell.'!C3</f>
        <v>2024. évi előirányzat</v>
      </c>
    </row>
    <row r="4" spans="1:3" ht="15.75" thickBot="1">
      <c r="A4" s="133">
        <v>1</v>
      </c>
      <c r="B4" s="134">
        <v>2</v>
      </c>
      <c r="C4" s="135">
        <v>3</v>
      </c>
    </row>
    <row r="5" spans="1:3" ht="24.75">
      <c r="A5" s="136" t="s">
        <v>11</v>
      </c>
      <c r="B5" s="297" t="s">
        <v>256</v>
      </c>
      <c r="C5" s="275"/>
    </row>
    <row r="6" spans="1:3" ht="15">
      <c r="A6" s="137" t="s">
        <v>12</v>
      </c>
      <c r="B6" s="297" t="s">
        <v>257</v>
      </c>
      <c r="C6" s="276"/>
    </row>
    <row r="7" spans="1:3" ht="24.75">
      <c r="A7" s="137" t="s">
        <v>13</v>
      </c>
      <c r="B7" s="298" t="s">
        <v>167</v>
      </c>
      <c r="C7" s="276"/>
    </row>
    <row r="8" spans="1:3" ht="15">
      <c r="A8" s="138" t="s">
        <v>14</v>
      </c>
      <c r="B8" s="298" t="s">
        <v>166</v>
      </c>
      <c r="C8" s="277"/>
    </row>
    <row r="9" spans="1:3" ht="15.75" thickBot="1">
      <c r="A9" s="137" t="s">
        <v>15</v>
      </c>
      <c r="B9" s="382" t="s">
        <v>276</v>
      </c>
      <c r="C9" s="276"/>
    </row>
    <row r="10" spans="1:3" ht="15.75" thickBot="1">
      <c r="A10" s="595" t="s">
        <v>136</v>
      </c>
      <c r="B10" s="596"/>
      <c r="C10" s="139">
        <f>SUM(C5:C9)</f>
        <v>0</v>
      </c>
    </row>
    <row r="11" spans="1:3" ht="23.25" customHeight="1">
      <c r="A11" s="597" t="s">
        <v>144</v>
      </c>
      <c r="B11" s="597"/>
      <c r="C11" s="597"/>
    </row>
  </sheetData>
  <sheetProtection/>
  <mergeCells count="3">
    <mergeCell ref="A1:C1"/>
    <mergeCell ref="A10:B10"/>
    <mergeCell ref="A11:C1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...../2024. (....) társulási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3" sqref="B3"/>
    </sheetView>
  </sheetViews>
  <sheetFormatPr defaultColWidth="9.00390625" defaultRowHeight="12.75"/>
  <cols>
    <col min="1" max="1" width="5.625" style="109" customWidth="1"/>
    <col min="2" max="2" width="66.875" style="109" customWidth="1"/>
    <col min="3" max="3" width="27.00390625" style="109" customWidth="1"/>
    <col min="4" max="16384" width="9.375" style="109" customWidth="1"/>
  </cols>
  <sheetData>
    <row r="1" spans="1:3" ht="33" customHeight="1">
      <c r="A1" s="586" t="str">
        <f>+CONCATENATE("MOB Társulás ",LEFT('1.mell.'!C3,4),".  évi adósságot keletkeztető fejlesztési céljai")</f>
        <v>MOB Társulás 2024.  évi adósságot keletkeztető fejlesztési céljai</v>
      </c>
      <c r="B1" s="586"/>
      <c r="C1" s="586"/>
    </row>
    <row r="2" spans="1:4" ht="15.75" customHeight="1" thickBot="1">
      <c r="A2" s="110"/>
      <c r="B2" s="110"/>
      <c r="C2" s="122" t="str">
        <f>'5. mell.'!C2</f>
        <v>Ft-ban</v>
      </c>
      <c r="D2" s="117"/>
    </row>
    <row r="3" spans="1:3" ht="26.25" customHeight="1" thickBot="1">
      <c r="A3" s="130" t="s">
        <v>9</v>
      </c>
      <c r="B3" s="131" t="s">
        <v>137</v>
      </c>
      <c r="C3" s="132" t="s">
        <v>143</v>
      </c>
    </row>
    <row r="4" spans="1:3" ht="15.75" thickBot="1">
      <c r="A4" s="133">
        <v>1</v>
      </c>
      <c r="B4" s="134">
        <v>2</v>
      </c>
      <c r="C4" s="135">
        <v>3</v>
      </c>
    </row>
    <row r="5" spans="1:3" ht="15">
      <c r="A5" s="136" t="s">
        <v>11</v>
      </c>
      <c r="B5" s="143"/>
      <c r="C5" s="140"/>
    </row>
    <row r="6" spans="1:3" ht="15">
      <c r="A6" s="137" t="s">
        <v>12</v>
      </c>
      <c r="B6" s="144"/>
      <c r="C6" s="141"/>
    </row>
    <row r="7" spans="1:3" ht="15.75" thickBot="1">
      <c r="A7" s="138" t="s">
        <v>13</v>
      </c>
      <c r="B7" s="145"/>
      <c r="C7" s="142"/>
    </row>
    <row r="8" spans="1:3" s="359" customFormat="1" ht="17.25" customHeight="1" thickBot="1">
      <c r="A8" s="360" t="s">
        <v>14</v>
      </c>
      <c r="B8" s="105" t="s">
        <v>138</v>
      </c>
      <c r="C8" s="13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...../2024. (....) társulási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38.625" style="36" customWidth="1"/>
    <col min="2" max="5" width="13.875" style="36" customWidth="1"/>
    <col min="6" max="16384" width="9.375" style="36" customWidth="1"/>
  </cols>
  <sheetData>
    <row r="1" spans="1:5" ht="12.75">
      <c r="A1" s="155"/>
      <c r="B1" s="155"/>
      <c r="C1" s="155"/>
      <c r="D1" s="155"/>
      <c r="E1" s="155"/>
    </row>
    <row r="2" spans="1:5" ht="15.75">
      <c r="A2" s="156" t="s">
        <v>103</v>
      </c>
      <c r="B2" s="619"/>
      <c r="C2" s="619"/>
      <c r="D2" s="619"/>
      <c r="E2" s="619"/>
    </row>
    <row r="3" spans="1:5" ht="14.25" thickBot="1">
      <c r="A3" s="155"/>
      <c r="B3" s="155"/>
      <c r="C3" s="155"/>
      <c r="D3" s="620" t="str">
        <f>'6.mell.'!C2</f>
        <v>Ft-ban</v>
      </c>
      <c r="E3" s="620"/>
    </row>
    <row r="4" spans="1:5" ht="15" customHeight="1" thickBot="1">
      <c r="A4" s="157" t="s">
        <v>96</v>
      </c>
      <c r="B4" s="158" t="str">
        <f>+CONCATENATE(LEFT('1.mell.'!C3,4),".")</f>
        <v>2024.</v>
      </c>
      <c r="C4" s="158" t="str">
        <f>+CONCATENATE(LEFT('1.mell.'!C3,4)+1,".")</f>
        <v>2025.</v>
      </c>
      <c r="D4" s="158" t="str">
        <f>+CONCATENATE(C4," után")</f>
        <v>2025. után</v>
      </c>
      <c r="E4" s="159" t="s">
        <v>43</v>
      </c>
    </row>
    <row r="5" spans="1:5" ht="12.75">
      <c r="A5" s="160" t="s">
        <v>97</v>
      </c>
      <c r="B5" s="68"/>
      <c r="C5" s="68"/>
      <c r="D5" s="68"/>
      <c r="E5" s="161">
        <f aca="true" t="shared" si="0" ref="E5:E11">SUM(B5:D5)</f>
        <v>0</v>
      </c>
    </row>
    <row r="6" spans="1:5" ht="12.75">
      <c r="A6" s="162" t="s">
        <v>110</v>
      </c>
      <c r="B6" s="69"/>
      <c r="C6" s="69"/>
      <c r="D6" s="69"/>
      <c r="E6" s="163">
        <f t="shared" si="0"/>
        <v>0</v>
      </c>
    </row>
    <row r="7" spans="1:5" ht="12.75">
      <c r="A7" s="164" t="s">
        <v>98</v>
      </c>
      <c r="B7" s="70"/>
      <c r="C7" s="70"/>
      <c r="D7" s="70"/>
      <c r="E7" s="165">
        <f t="shared" si="0"/>
        <v>0</v>
      </c>
    </row>
    <row r="8" spans="1:5" ht="12.75">
      <c r="A8" s="164" t="s">
        <v>112</v>
      </c>
      <c r="B8" s="70"/>
      <c r="C8" s="70"/>
      <c r="D8" s="70"/>
      <c r="E8" s="165">
        <f t="shared" si="0"/>
        <v>0</v>
      </c>
    </row>
    <row r="9" spans="1:5" ht="12.75">
      <c r="A9" s="164" t="s">
        <v>99</v>
      </c>
      <c r="B9" s="70"/>
      <c r="C9" s="70"/>
      <c r="D9" s="70"/>
      <c r="E9" s="165">
        <f t="shared" si="0"/>
        <v>0</v>
      </c>
    </row>
    <row r="10" spans="1:5" ht="12.75">
      <c r="A10" s="164" t="s">
        <v>100</v>
      </c>
      <c r="B10" s="70"/>
      <c r="C10" s="70"/>
      <c r="D10" s="70"/>
      <c r="E10" s="165">
        <f t="shared" si="0"/>
        <v>0</v>
      </c>
    </row>
    <row r="11" spans="1:5" ht="13.5" thickBot="1">
      <c r="A11" s="71"/>
      <c r="B11" s="72"/>
      <c r="C11" s="72"/>
      <c r="D11" s="72"/>
      <c r="E11" s="165">
        <f t="shared" si="0"/>
        <v>0</v>
      </c>
    </row>
    <row r="12" spans="1:5" ht="13.5" thickBot="1">
      <c r="A12" s="166" t="s">
        <v>102</v>
      </c>
      <c r="B12" s="167">
        <f>B5+SUM(B7:B11)</f>
        <v>0</v>
      </c>
      <c r="C12" s="167">
        <f>C5+SUM(C7:C11)</f>
        <v>0</v>
      </c>
      <c r="D12" s="167">
        <f>D5+SUM(D7:D11)</f>
        <v>0</v>
      </c>
      <c r="E12" s="168">
        <f>E5+SUM(E7:E11)</f>
        <v>0</v>
      </c>
    </row>
    <row r="13" spans="1:5" ht="13.5" thickBot="1">
      <c r="A13" s="38"/>
      <c r="B13" s="38"/>
      <c r="C13" s="38"/>
      <c r="D13" s="38"/>
      <c r="E13" s="38"/>
    </row>
    <row r="14" spans="1:5" ht="15" customHeight="1" thickBot="1">
      <c r="A14" s="157" t="s">
        <v>101</v>
      </c>
      <c r="B14" s="158" t="str">
        <f>+B4</f>
        <v>2024.</v>
      </c>
      <c r="C14" s="158" t="str">
        <f>+C4</f>
        <v>2025.</v>
      </c>
      <c r="D14" s="158" t="str">
        <f>+D4</f>
        <v>2025. után</v>
      </c>
      <c r="E14" s="159" t="s">
        <v>43</v>
      </c>
    </row>
    <row r="15" spans="1:5" ht="12.75">
      <c r="A15" s="160" t="s">
        <v>106</v>
      </c>
      <c r="B15" s="68"/>
      <c r="C15" s="68"/>
      <c r="D15" s="68"/>
      <c r="E15" s="161">
        <f aca="true" t="shared" si="1" ref="E15:E21">SUM(B15:D15)</f>
        <v>0</v>
      </c>
    </row>
    <row r="16" spans="1:5" ht="12.75">
      <c r="A16" s="169" t="s">
        <v>107</v>
      </c>
      <c r="B16" s="70"/>
      <c r="C16" s="70"/>
      <c r="D16" s="70"/>
      <c r="E16" s="165">
        <f t="shared" si="1"/>
        <v>0</v>
      </c>
    </row>
    <row r="17" spans="1:5" ht="12.75">
      <c r="A17" s="164" t="s">
        <v>108</v>
      </c>
      <c r="B17" s="70"/>
      <c r="C17" s="70"/>
      <c r="D17" s="70"/>
      <c r="E17" s="165">
        <f t="shared" si="1"/>
        <v>0</v>
      </c>
    </row>
    <row r="18" spans="1:5" ht="12.75">
      <c r="A18" s="164" t="s">
        <v>109</v>
      </c>
      <c r="B18" s="70"/>
      <c r="C18" s="70"/>
      <c r="D18" s="70"/>
      <c r="E18" s="165">
        <f t="shared" si="1"/>
        <v>0</v>
      </c>
    </row>
    <row r="19" spans="1:5" ht="12.75">
      <c r="A19" s="73"/>
      <c r="B19" s="70"/>
      <c r="C19" s="70"/>
      <c r="D19" s="70"/>
      <c r="E19" s="165">
        <f t="shared" si="1"/>
        <v>0</v>
      </c>
    </row>
    <row r="20" spans="1:5" ht="12.75">
      <c r="A20" s="73"/>
      <c r="B20" s="70"/>
      <c r="C20" s="70"/>
      <c r="D20" s="70"/>
      <c r="E20" s="165">
        <f t="shared" si="1"/>
        <v>0</v>
      </c>
    </row>
    <row r="21" spans="1:5" ht="13.5" thickBot="1">
      <c r="A21" s="71"/>
      <c r="B21" s="72"/>
      <c r="C21" s="72"/>
      <c r="D21" s="72"/>
      <c r="E21" s="165">
        <f t="shared" si="1"/>
        <v>0</v>
      </c>
    </row>
    <row r="22" spans="1:5" ht="13.5" thickBot="1">
      <c r="A22" s="166" t="s">
        <v>44</v>
      </c>
      <c r="B22" s="167">
        <f>SUM(B15:B21)</f>
        <v>0</v>
      </c>
      <c r="C22" s="167">
        <f>SUM(C15:C21)</f>
        <v>0</v>
      </c>
      <c r="D22" s="167">
        <f>SUM(D15:D21)</f>
        <v>0</v>
      </c>
      <c r="E22" s="168">
        <f>SUM(E15:E21)</f>
        <v>0</v>
      </c>
    </row>
    <row r="23" spans="1:5" ht="12.75">
      <c r="A23" s="155"/>
      <c r="B23" s="155"/>
      <c r="C23" s="155"/>
      <c r="D23" s="155"/>
      <c r="E23" s="155"/>
    </row>
    <row r="24" spans="1:5" ht="12.75">
      <c r="A24" s="155"/>
      <c r="B24" s="155"/>
      <c r="C24" s="155"/>
      <c r="D24" s="155"/>
      <c r="E24" s="155"/>
    </row>
    <row r="25" spans="1:5" ht="15.75">
      <c r="A25" s="156" t="s">
        <v>103</v>
      </c>
      <c r="B25" s="619"/>
      <c r="C25" s="619"/>
      <c r="D25" s="619"/>
      <c r="E25" s="619"/>
    </row>
    <row r="26" spans="1:5" ht="14.25" thickBot="1">
      <c r="A26" s="155"/>
      <c r="B26" s="155"/>
      <c r="C26" s="155"/>
      <c r="D26" s="620" t="str">
        <f>D3</f>
        <v>Ft-ban</v>
      </c>
      <c r="E26" s="620"/>
    </row>
    <row r="27" spans="1:5" ht="13.5" thickBot="1">
      <c r="A27" s="157" t="s">
        <v>96</v>
      </c>
      <c r="B27" s="158" t="str">
        <f>+B14</f>
        <v>2024.</v>
      </c>
      <c r="C27" s="158" t="str">
        <f>+C14</f>
        <v>2025.</v>
      </c>
      <c r="D27" s="158" t="str">
        <f>+D14</f>
        <v>2025. után</v>
      </c>
      <c r="E27" s="159" t="s">
        <v>43</v>
      </c>
    </row>
    <row r="28" spans="1:5" ht="12.75">
      <c r="A28" s="160" t="s">
        <v>97</v>
      </c>
      <c r="B28" s="68"/>
      <c r="C28" s="68"/>
      <c r="D28" s="68"/>
      <c r="E28" s="161">
        <f aca="true" t="shared" si="2" ref="E28:E34">SUM(B28:D28)</f>
        <v>0</v>
      </c>
    </row>
    <row r="29" spans="1:5" ht="12.75">
      <c r="A29" s="162" t="s">
        <v>110</v>
      </c>
      <c r="B29" s="69"/>
      <c r="C29" s="69"/>
      <c r="D29" s="69"/>
      <c r="E29" s="163">
        <f t="shared" si="2"/>
        <v>0</v>
      </c>
    </row>
    <row r="30" spans="1:5" ht="12.75">
      <c r="A30" s="164" t="s">
        <v>98</v>
      </c>
      <c r="B30" s="70"/>
      <c r="C30" s="70"/>
      <c r="D30" s="70"/>
      <c r="E30" s="165">
        <f t="shared" si="2"/>
        <v>0</v>
      </c>
    </row>
    <row r="31" spans="1:5" ht="12.75">
      <c r="A31" s="164" t="s">
        <v>112</v>
      </c>
      <c r="B31" s="70"/>
      <c r="C31" s="70"/>
      <c r="D31" s="70"/>
      <c r="E31" s="165">
        <f t="shared" si="2"/>
        <v>0</v>
      </c>
    </row>
    <row r="32" spans="1:5" ht="12.75">
      <c r="A32" s="164" t="s">
        <v>99</v>
      </c>
      <c r="B32" s="70"/>
      <c r="C32" s="70"/>
      <c r="D32" s="70"/>
      <c r="E32" s="165">
        <f t="shared" si="2"/>
        <v>0</v>
      </c>
    </row>
    <row r="33" spans="1:5" ht="12.75">
      <c r="A33" s="164" t="s">
        <v>100</v>
      </c>
      <c r="B33" s="70"/>
      <c r="C33" s="70"/>
      <c r="D33" s="70"/>
      <c r="E33" s="165">
        <f t="shared" si="2"/>
        <v>0</v>
      </c>
    </row>
    <row r="34" spans="1:5" ht="13.5" thickBot="1">
      <c r="A34" s="71"/>
      <c r="B34" s="72"/>
      <c r="C34" s="72"/>
      <c r="D34" s="72"/>
      <c r="E34" s="165">
        <f t="shared" si="2"/>
        <v>0</v>
      </c>
    </row>
    <row r="35" spans="1:5" ht="13.5" thickBot="1">
      <c r="A35" s="166" t="s">
        <v>102</v>
      </c>
      <c r="B35" s="167">
        <f>B28+SUM(B30:B34)</f>
        <v>0</v>
      </c>
      <c r="C35" s="167">
        <f>C28+SUM(C30:C34)</f>
        <v>0</v>
      </c>
      <c r="D35" s="167">
        <f>D28+SUM(D30:D34)</f>
        <v>0</v>
      </c>
      <c r="E35" s="168">
        <f>E28+SUM(E30:E34)</f>
        <v>0</v>
      </c>
    </row>
    <row r="36" spans="1:5" ht="13.5" thickBot="1">
      <c r="A36" s="38"/>
      <c r="B36" s="38"/>
      <c r="C36" s="38"/>
      <c r="D36" s="38"/>
      <c r="E36" s="38"/>
    </row>
    <row r="37" spans="1:5" ht="13.5" thickBot="1">
      <c r="A37" s="157" t="s">
        <v>101</v>
      </c>
      <c r="B37" s="158" t="str">
        <f>+B27</f>
        <v>2024.</v>
      </c>
      <c r="C37" s="158" t="str">
        <f>+C27</f>
        <v>2025.</v>
      </c>
      <c r="D37" s="158" t="str">
        <f>+D27</f>
        <v>2025. után</v>
      </c>
      <c r="E37" s="159" t="s">
        <v>43</v>
      </c>
    </row>
    <row r="38" spans="1:5" ht="12.75">
      <c r="A38" s="160" t="s">
        <v>106</v>
      </c>
      <c r="B38" s="68"/>
      <c r="C38" s="68"/>
      <c r="D38" s="68"/>
      <c r="E38" s="161">
        <f aca="true" t="shared" si="3" ref="E38:E44">SUM(B38:D38)</f>
        <v>0</v>
      </c>
    </row>
    <row r="39" spans="1:5" ht="12.75">
      <c r="A39" s="169" t="s">
        <v>107</v>
      </c>
      <c r="B39" s="70"/>
      <c r="C39" s="70"/>
      <c r="D39" s="70"/>
      <c r="E39" s="165">
        <f t="shared" si="3"/>
        <v>0</v>
      </c>
    </row>
    <row r="40" spans="1:5" ht="12.75">
      <c r="A40" s="164" t="s">
        <v>108</v>
      </c>
      <c r="B40" s="70"/>
      <c r="C40" s="70"/>
      <c r="D40" s="70"/>
      <c r="E40" s="165">
        <f t="shared" si="3"/>
        <v>0</v>
      </c>
    </row>
    <row r="41" spans="1:5" ht="12.75">
      <c r="A41" s="164" t="s">
        <v>109</v>
      </c>
      <c r="B41" s="70"/>
      <c r="C41" s="70"/>
      <c r="D41" s="70"/>
      <c r="E41" s="165">
        <f t="shared" si="3"/>
        <v>0</v>
      </c>
    </row>
    <row r="42" spans="1:5" ht="12.75">
      <c r="A42" s="73"/>
      <c r="B42" s="70"/>
      <c r="C42" s="70"/>
      <c r="D42" s="70"/>
      <c r="E42" s="165">
        <f t="shared" si="3"/>
        <v>0</v>
      </c>
    </row>
    <row r="43" spans="1:5" ht="12.75">
      <c r="A43" s="73"/>
      <c r="B43" s="70"/>
      <c r="C43" s="70"/>
      <c r="D43" s="70"/>
      <c r="E43" s="165">
        <f t="shared" si="3"/>
        <v>0</v>
      </c>
    </row>
    <row r="44" spans="1:5" ht="13.5" thickBot="1">
      <c r="A44" s="71"/>
      <c r="B44" s="72"/>
      <c r="C44" s="72"/>
      <c r="D44" s="72"/>
      <c r="E44" s="165">
        <f t="shared" si="3"/>
        <v>0</v>
      </c>
    </row>
    <row r="45" spans="1:5" ht="13.5" thickBot="1">
      <c r="A45" s="166" t="s">
        <v>44</v>
      </c>
      <c r="B45" s="167">
        <f>SUM(B38:B44)</f>
        <v>0</v>
      </c>
      <c r="C45" s="167">
        <f>SUM(C38:C44)</f>
        <v>0</v>
      </c>
      <c r="D45" s="167">
        <f>SUM(D38:D44)</f>
        <v>0</v>
      </c>
      <c r="E45" s="168">
        <f>SUM(E38:E44)</f>
        <v>0</v>
      </c>
    </row>
    <row r="46" spans="1:5" ht="12.75">
      <c r="A46" s="155"/>
      <c r="B46" s="155"/>
      <c r="C46" s="155"/>
      <c r="D46" s="155"/>
      <c r="E46" s="155"/>
    </row>
    <row r="47" spans="1:5" ht="15.75">
      <c r="A47" s="605" t="str">
        <f>+CONCATENATE("Önkormányzaton kívüli EU-s projektekhez történő hozzájárulás ",LEFT('1.mell.'!C3,4),". évi előirányzat")</f>
        <v>Önkormányzaton kívüli EU-s projektekhez történő hozzájárulás 2024. évi előirányzat</v>
      </c>
      <c r="B47" s="605"/>
      <c r="C47" s="605"/>
      <c r="D47" s="605"/>
      <c r="E47" s="605"/>
    </row>
    <row r="48" spans="1:5" ht="13.5" thickBot="1">
      <c r="A48" s="155"/>
      <c r="B48" s="155"/>
      <c r="C48" s="155"/>
      <c r="D48" s="155"/>
      <c r="E48" s="155"/>
    </row>
    <row r="49" spans="1:8" ht="13.5" thickBot="1">
      <c r="A49" s="610" t="s">
        <v>104</v>
      </c>
      <c r="B49" s="611"/>
      <c r="C49" s="612"/>
      <c r="D49" s="608" t="s">
        <v>113</v>
      </c>
      <c r="E49" s="609"/>
      <c r="H49" s="37"/>
    </row>
    <row r="50" spans="1:5" ht="12.75">
      <c r="A50" s="613"/>
      <c r="B50" s="614"/>
      <c r="C50" s="615"/>
      <c r="D50" s="601"/>
      <c r="E50" s="602"/>
    </row>
    <row r="51" spans="1:5" ht="13.5" thickBot="1">
      <c r="A51" s="616"/>
      <c r="B51" s="617"/>
      <c r="C51" s="618"/>
      <c r="D51" s="603"/>
      <c r="E51" s="604"/>
    </row>
    <row r="52" spans="1:5" ht="13.5" thickBot="1">
      <c r="A52" s="598" t="s">
        <v>44</v>
      </c>
      <c r="B52" s="599"/>
      <c r="C52" s="600"/>
      <c r="D52" s="606">
        <f>SUM(D50:E51)</f>
        <v>0</v>
      </c>
      <c r="E52" s="607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……/2024. (….) társulási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4"/>
  <sheetViews>
    <sheetView zoomScaleSheetLayoutView="85" workbookViewId="0" topLeftCell="A1">
      <selection activeCell="J19" sqref="J19"/>
    </sheetView>
  </sheetViews>
  <sheetFormatPr defaultColWidth="9.00390625" defaultRowHeight="12.75"/>
  <cols>
    <col min="1" max="1" width="19.50390625" style="302" customWidth="1"/>
    <col min="2" max="2" width="72.00390625" style="303" customWidth="1"/>
    <col min="3" max="3" width="18.00390625" style="304" customWidth="1"/>
    <col min="4" max="4" width="3.625" style="191" customWidth="1"/>
    <col min="5" max="5" width="14.875" style="304" customWidth="1"/>
    <col min="6" max="16384" width="9.375" style="191" customWidth="1"/>
  </cols>
  <sheetData>
    <row r="1" spans="1:5" s="171" customFormat="1" ht="16.5" customHeight="1" thickBot="1">
      <c r="A1" s="170"/>
      <c r="B1" s="621" t="str">
        <f>+CONCATENATE("8. melléklet a ……/",LEFT('1.mell.'!C3,4),". (….) Társulási határozathoz")</f>
        <v>8. melléklet a ……/2024. (….) Társulási határozathoz</v>
      </c>
      <c r="C1" s="621"/>
      <c r="D1" s="621"/>
      <c r="E1" s="621"/>
    </row>
    <row r="2" spans="1:5" s="348" customFormat="1" ht="21" customHeight="1">
      <c r="A2" s="315" t="s">
        <v>51</v>
      </c>
      <c r="B2" s="399" t="s">
        <v>357</v>
      </c>
      <c r="C2" s="278" t="s">
        <v>45</v>
      </c>
      <c r="E2" s="278" t="s">
        <v>45</v>
      </c>
    </row>
    <row r="3" spans="1:5" s="348" customFormat="1" ht="16.5" thickBot="1">
      <c r="A3" s="172" t="s">
        <v>139</v>
      </c>
      <c r="B3" s="400"/>
      <c r="C3" s="401">
        <v>2024</v>
      </c>
      <c r="E3" s="401">
        <v>2023</v>
      </c>
    </row>
    <row r="4" spans="1:5" s="349" customFormat="1" ht="15.75" customHeight="1" thickBot="1">
      <c r="A4" s="173"/>
      <c r="B4" s="173"/>
      <c r="C4" s="174" t="str">
        <f>'6.mell.'!C2</f>
        <v>Ft-ban</v>
      </c>
      <c r="E4" s="174">
        <f>'6.mell.'!E2</f>
        <v>0</v>
      </c>
    </row>
    <row r="5" spans="1:5" ht="13.5" thickBot="1">
      <c r="A5" s="316" t="s">
        <v>141</v>
      </c>
      <c r="B5" s="175" t="s">
        <v>293</v>
      </c>
      <c r="C5" s="279" t="s">
        <v>46</v>
      </c>
      <c r="E5" s="279" t="s">
        <v>46</v>
      </c>
    </row>
    <row r="6" spans="1:5" s="350" customFormat="1" ht="12.75" customHeight="1" thickBot="1">
      <c r="A6" s="151">
        <v>1</v>
      </c>
      <c r="B6" s="152">
        <v>2</v>
      </c>
      <c r="C6" s="153">
        <v>3</v>
      </c>
      <c r="E6" s="153">
        <v>3</v>
      </c>
    </row>
    <row r="7" spans="1:5" s="350" customFormat="1" ht="15.75" customHeight="1" thickBot="1">
      <c r="A7" s="177"/>
      <c r="B7" s="178" t="s">
        <v>47</v>
      </c>
      <c r="C7" s="280"/>
      <c r="E7" s="280"/>
    </row>
    <row r="8" spans="1:5" s="350" customFormat="1" ht="12" customHeight="1" thickBot="1">
      <c r="A8" s="27" t="s">
        <v>11</v>
      </c>
      <c r="B8" s="16" t="s">
        <v>367</v>
      </c>
      <c r="C8" s="221">
        <f>SUM(C9:C13)</f>
        <v>0</v>
      </c>
      <c r="E8" s="221">
        <f>SUM(E9:E13)</f>
        <v>0</v>
      </c>
    </row>
    <row r="9" spans="1:5" s="291" customFormat="1" ht="12" customHeight="1">
      <c r="A9" s="332" t="s">
        <v>80</v>
      </c>
      <c r="B9" s="323" t="s">
        <v>368</v>
      </c>
      <c r="C9" s="224"/>
      <c r="E9" s="224"/>
    </row>
    <row r="10" spans="1:5" s="351" customFormat="1" ht="12" customHeight="1">
      <c r="A10" s="333" t="s">
        <v>81</v>
      </c>
      <c r="B10" s="324" t="s">
        <v>236</v>
      </c>
      <c r="C10" s="223"/>
      <c r="E10" s="223"/>
    </row>
    <row r="11" spans="1:5" s="351" customFormat="1" ht="12" customHeight="1">
      <c r="A11" s="333" t="s">
        <v>82</v>
      </c>
      <c r="B11" s="324" t="s">
        <v>237</v>
      </c>
      <c r="C11" s="223"/>
      <c r="E11" s="223"/>
    </row>
    <row r="12" spans="1:5" s="351" customFormat="1" ht="12" customHeight="1">
      <c r="A12" s="333" t="s">
        <v>83</v>
      </c>
      <c r="B12" s="324" t="s">
        <v>238</v>
      </c>
      <c r="C12" s="223"/>
      <c r="E12" s="223"/>
    </row>
    <row r="13" spans="1:5" s="351" customFormat="1" ht="12" customHeight="1" thickBot="1">
      <c r="A13" s="333" t="s">
        <v>114</v>
      </c>
      <c r="B13" s="324" t="s">
        <v>239</v>
      </c>
      <c r="C13" s="223"/>
      <c r="E13" s="223"/>
    </row>
    <row r="14" spans="1:5" s="291" customFormat="1" ht="12" customHeight="1" thickBot="1">
      <c r="A14" s="27" t="s">
        <v>12</v>
      </c>
      <c r="B14" s="217" t="s">
        <v>187</v>
      </c>
      <c r="C14" s="353">
        <v>542746621</v>
      </c>
      <c r="E14" s="353">
        <v>448934716</v>
      </c>
    </row>
    <row r="15" spans="1:5" s="351" customFormat="1" ht="12" customHeight="1" thickBot="1">
      <c r="A15" s="27" t="s">
        <v>13</v>
      </c>
      <c r="B15" s="16" t="s">
        <v>199</v>
      </c>
      <c r="C15" s="353">
        <v>2800000</v>
      </c>
      <c r="E15" s="353"/>
    </row>
    <row r="16" spans="1:5" s="351" customFormat="1" ht="12" customHeight="1" thickBot="1">
      <c r="A16" s="27" t="s">
        <v>14</v>
      </c>
      <c r="B16" s="16" t="s">
        <v>233</v>
      </c>
      <c r="C16" s="353"/>
      <c r="E16" s="353"/>
    </row>
    <row r="17" spans="1:5" s="351" customFormat="1" ht="12" customHeight="1" thickBot="1">
      <c r="A17" s="27" t="s">
        <v>15</v>
      </c>
      <c r="B17" s="16" t="s">
        <v>5</v>
      </c>
      <c r="C17" s="353"/>
      <c r="E17" s="353"/>
    </row>
    <row r="18" spans="1:5" s="351" customFormat="1" ht="12" customHeight="1" thickBot="1">
      <c r="A18" s="27" t="s">
        <v>16</v>
      </c>
      <c r="B18" s="16" t="s">
        <v>188</v>
      </c>
      <c r="C18" s="353"/>
      <c r="E18" s="353"/>
    </row>
    <row r="19" spans="1:5" s="351" customFormat="1" ht="12" customHeight="1" thickBot="1">
      <c r="A19" s="27" t="s">
        <v>17</v>
      </c>
      <c r="B19" s="217" t="s">
        <v>222</v>
      </c>
      <c r="C19" s="353"/>
      <c r="E19" s="353"/>
    </row>
    <row r="20" spans="1:5" s="351" customFormat="1" ht="12" customHeight="1" thickBot="1">
      <c r="A20" s="27" t="s">
        <v>18</v>
      </c>
      <c r="B20" s="16" t="s">
        <v>258</v>
      </c>
      <c r="C20" s="227">
        <f>+C8+C14+C15+C16+C17+C18+C19</f>
        <v>545546621</v>
      </c>
      <c r="E20" s="227">
        <f>+E8+E14+E15+E16+E17+E18+E19</f>
        <v>448934716</v>
      </c>
    </row>
    <row r="21" spans="1:5" s="351" customFormat="1" ht="12" customHeight="1" thickBot="1">
      <c r="A21" s="334" t="s">
        <v>19</v>
      </c>
      <c r="B21" s="217" t="s">
        <v>242</v>
      </c>
      <c r="C21" s="221">
        <f>SUM(C22:C26)</f>
        <v>17521644</v>
      </c>
      <c r="E21" s="221">
        <f>SUM(E22:E26)</f>
        <v>13777164</v>
      </c>
    </row>
    <row r="22" spans="1:5" s="351" customFormat="1" ht="12" customHeight="1">
      <c r="A22" s="333" t="s">
        <v>225</v>
      </c>
      <c r="B22" s="323" t="s">
        <v>245</v>
      </c>
      <c r="C22" s="226"/>
      <c r="E22" s="226"/>
    </row>
    <row r="23" spans="1:5" s="351" customFormat="1" ht="12" customHeight="1">
      <c r="A23" s="333" t="s">
        <v>226</v>
      </c>
      <c r="B23" s="324" t="s">
        <v>246</v>
      </c>
      <c r="C23" s="226"/>
      <c r="E23" s="226"/>
    </row>
    <row r="24" spans="1:5" s="351" customFormat="1" ht="12" customHeight="1">
      <c r="A24" s="333" t="s">
        <v>227</v>
      </c>
      <c r="B24" s="324" t="s">
        <v>247</v>
      </c>
      <c r="C24" s="226">
        <v>17521644</v>
      </c>
      <c r="E24" s="226">
        <v>13777164</v>
      </c>
    </row>
    <row r="25" spans="1:5" s="351" customFormat="1" ht="12" customHeight="1">
      <c r="A25" s="333" t="s">
        <v>243</v>
      </c>
      <c r="B25" s="324" t="s">
        <v>248</v>
      </c>
      <c r="C25" s="226"/>
      <c r="E25" s="226"/>
    </row>
    <row r="26" spans="1:5" s="291" customFormat="1" ht="12" customHeight="1" thickBot="1">
      <c r="A26" s="333" t="s">
        <v>244</v>
      </c>
      <c r="B26" s="325" t="s">
        <v>184</v>
      </c>
      <c r="C26" s="226"/>
      <c r="E26" s="226"/>
    </row>
    <row r="27" spans="1:5" s="291" customFormat="1" ht="12" customHeight="1" thickBot="1">
      <c r="A27" s="334" t="s">
        <v>20</v>
      </c>
      <c r="B27" s="217" t="s">
        <v>185</v>
      </c>
      <c r="C27" s="353"/>
      <c r="E27" s="353"/>
    </row>
    <row r="28" spans="1:5" s="291" customFormat="1" ht="12" customHeight="1" thickBot="1">
      <c r="A28" s="334" t="s">
        <v>21</v>
      </c>
      <c r="B28" s="326" t="s">
        <v>259</v>
      </c>
      <c r="C28" s="227">
        <f>+C21+C27</f>
        <v>17521644</v>
      </c>
      <c r="E28" s="227">
        <f>+E21+E27</f>
        <v>13777164</v>
      </c>
    </row>
    <row r="29" spans="1:5" s="291" customFormat="1" ht="12" customHeight="1" thickBot="1">
      <c r="A29" s="335" t="s">
        <v>22</v>
      </c>
      <c r="B29" s="327" t="s">
        <v>260</v>
      </c>
      <c r="C29" s="227">
        <f>+C20+C28</f>
        <v>563068265</v>
      </c>
      <c r="E29" s="227">
        <f>+E20+E28</f>
        <v>462711880</v>
      </c>
    </row>
    <row r="30" spans="1:5" s="351" customFormat="1" ht="15" customHeight="1">
      <c r="A30" s="183"/>
      <c r="B30" s="184"/>
      <c r="C30" s="285"/>
      <c r="E30" s="285"/>
    </row>
    <row r="31" spans="1:5" ht="13.5" thickBot="1">
      <c r="A31" s="336"/>
      <c r="B31" s="186"/>
      <c r="C31" s="286"/>
      <c r="E31" s="286"/>
    </row>
    <row r="32" spans="1:5" s="350" customFormat="1" ht="16.5" customHeight="1" thickBot="1">
      <c r="A32" s="187"/>
      <c r="B32" s="188" t="s">
        <v>48</v>
      </c>
      <c r="C32" s="287"/>
      <c r="E32" s="287"/>
    </row>
    <row r="33" spans="1:5" s="352" customFormat="1" ht="12" customHeight="1" thickBot="1">
      <c r="A33" s="317" t="s">
        <v>11</v>
      </c>
      <c r="B33" s="26" t="s">
        <v>267</v>
      </c>
      <c r="C33" s="220">
        <f>SUM(C34:C39)</f>
        <v>25102635</v>
      </c>
      <c r="E33" s="220">
        <f>SUM(E34:E39)</f>
        <v>20598850</v>
      </c>
    </row>
    <row r="34" spans="1:5" ht="12" customHeight="1">
      <c r="A34" s="337" t="s">
        <v>80</v>
      </c>
      <c r="B34" s="7" t="s">
        <v>41</v>
      </c>
      <c r="C34" s="222"/>
      <c r="E34" s="222"/>
    </row>
    <row r="35" spans="1:5" ht="12" customHeight="1">
      <c r="A35" s="333" t="s">
        <v>81</v>
      </c>
      <c r="B35" s="5" t="s">
        <v>124</v>
      </c>
      <c r="C35" s="223"/>
      <c r="E35" s="223"/>
    </row>
    <row r="36" spans="1:5" ht="12" customHeight="1">
      <c r="A36" s="333" t="s">
        <v>82</v>
      </c>
      <c r="B36" s="5" t="s">
        <v>105</v>
      </c>
      <c r="C36" s="225">
        <v>300000</v>
      </c>
      <c r="E36" s="225">
        <v>300000</v>
      </c>
    </row>
    <row r="37" spans="1:5" ht="12" customHeight="1">
      <c r="A37" s="333" t="s">
        <v>83</v>
      </c>
      <c r="B37" s="8" t="s">
        <v>125</v>
      </c>
      <c r="C37" s="225"/>
      <c r="E37" s="225"/>
    </row>
    <row r="38" spans="1:5" ht="12" customHeight="1">
      <c r="A38" s="333" t="s">
        <v>114</v>
      </c>
      <c r="B38" s="5" t="s">
        <v>126</v>
      </c>
      <c r="C38" s="225">
        <v>7280991</v>
      </c>
      <c r="E38" s="225">
        <v>6521686</v>
      </c>
    </row>
    <row r="39" spans="1:5" ht="12" customHeight="1">
      <c r="A39" s="333" t="s">
        <v>84</v>
      </c>
      <c r="B39" s="5" t="s">
        <v>42</v>
      </c>
      <c r="C39" s="225">
        <f>C40+C41</f>
        <v>17521644</v>
      </c>
      <c r="E39" s="225">
        <f>E40+E41</f>
        <v>13777164</v>
      </c>
    </row>
    <row r="40" spans="1:5" ht="12" customHeight="1">
      <c r="A40" s="333" t="s">
        <v>85</v>
      </c>
      <c r="B40" s="5" t="s">
        <v>268</v>
      </c>
      <c r="C40" s="225"/>
      <c r="E40" s="225"/>
    </row>
    <row r="41" spans="1:5" ht="12" customHeight="1" thickBot="1">
      <c r="A41" s="333" t="s">
        <v>93</v>
      </c>
      <c r="B41" s="14" t="s">
        <v>269</v>
      </c>
      <c r="C41" s="225">
        <v>17521644</v>
      </c>
      <c r="E41" s="225">
        <v>13777164</v>
      </c>
    </row>
    <row r="42" spans="1:5" ht="12" customHeight="1" thickBot="1">
      <c r="A42" s="27" t="s">
        <v>12</v>
      </c>
      <c r="B42" s="25" t="s">
        <v>251</v>
      </c>
      <c r="C42" s="221">
        <f>+C43+C44+C45</f>
        <v>0</v>
      </c>
      <c r="E42" s="221">
        <f>+E43+E44+E45</f>
        <v>0</v>
      </c>
    </row>
    <row r="43" spans="1:5" ht="12" customHeight="1">
      <c r="A43" s="332" t="s">
        <v>86</v>
      </c>
      <c r="B43" s="5" t="s">
        <v>147</v>
      </c>
      <c r="C43" s="224"/>
      <c r="E43" s="224"/>
    </row>
    <row r="44" spans="1:5" ht="12" customHeight="1">
      <c r="A44" s="332" t="s">
        <v>87</v>
      </c>
      <c r="B44" s="9" t="s">
        <v>127</v>
      </c>
      <c r="C44" s="223"/>
      <c r="E44" s="223"/>
    </row>
    <row r="45" spans="1:5" ht="12" customHeight="1" thickBot="1">
      <c r="A45" s="332" t="s">
        <v>88</v>
      </c>
      <c r="B45" s="219" t="s">
        <v>148</v>
      </c>
      <c r="C45" s="195"/>
      <c r="E45" s="195"/>
    </row>
    <row r="46" spans="1:5" ht="12" customHeight="1" thickBot="1">
      <c r="A46" s="27" t="s">
        <v>13</v>
      </c>
      <c r="B46" s="103" t="s">
        <v>270</v>
      </c>
      <c r="C46" s="221">
        <f>+C33+C42</f>
        <v>25102635</v>
      </c>
      <c r="E46" s="221">
        <f>+E33+E42</f>
        <v>20598850</v>
      </c>
    </row>
    <row r="47" spans="1:5" ht="12" customHeight="1" thickBot="1">
      <c r="A47" s="27" t="s">
        <v>14</v>
      </c>
      <c r="B47" s="103" t="s">
        <v>277</v>
      </c>
      <c r="C47" s="221">
        <f>C48+C49+C50</f>
        <v>537965630</v>
      </c>
      <c r="E47" s="221">
        <f>E48+E49+E50</f>
        <v>442113030</v>
      </c>
    </row>
    <row r="48" spans="1:5" s="352" customFormat="1" ht="12" customHeight="1">
      <c r="A48" s="332" t="s">
        <v>170</v>
      </c>
      <c r="B48" s="6" t="s">
        <v>252</v>
      </c>
      <c r="C48" s="195"/>
      <c r="E48" s="195"/>
    </row>
    <row r="49" spans="1:5" ht="12" customHeight="1">
      <c r="A49" s="332" t="s">
        <v>171</v>
      </c>
      <c r="B49" s="6" t="s">
        <v>253</v>
      </c>
      <c r="C49" s="195"/>
      <c r="E49" s="195"/>
    </row>
    <row r="50" spans="1:5" ht="12" customHeight="1" thickBot="1">
      <c r="A50" s="338" t="s">
        <v>172</v>
      </c>
      <c r="B50" s="4" t="s">
        <v>261</v>
      </c>
      <c r="C50" s="197">
        <v>537965630</v>
      </c>
      <c r="E50" s="197">
        <v>442113030</v>
      </c>
    </row>
    <row r="51" spans="1:5" ht="15" customHeight="1" thickBot="1">
      <c r="A51" s="181" t="s">
        <v>15</v>
      </c>
      <c r="B51" s="374" t="s">
        <v>275</v>
      </c>
      <c r="C51" s="329">
        <f>+C46+C47</f>
        <v>563068265</v>
      </c>
      <c r="E51" s="329">
        <f>+E46+E47</f>
        <v>462711880</v>
      </c>
    </row>
    <row r="52" spans="1:5" ht="13.5" thickBot="1">
      <c r="A52" s="299"/>
      <c r="B52" s="300"/>
      <c r="C52" s="301"/>
      <c r="E52" s="301"/>
    </row>
    <row r="53" spans="1:5" ht="15" customHeight="1" thickBot="1">
      <c r="A53" s="192" t="s">
        <v>278</v>
      </c>
      <c r="B53" s="193"/>
      <c r="C53" s="101"/>
      <c r="E53" s="101"/>
    </row>
    <row r="54" spans="1:5" ht="14.25" customHeight="1" thickBot="1">
      <c r="A54" s="192" t="s">
        <v>142</v>
      </c>
      <c r="B54" s="193"/>
      <c r="C54" s="101"/>
      <c r="E54" s="101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2024-01-25T12:52:29Z</cp:lastPrinted>
  <dcterms:created xsi:type="dcterms:W3CDTF">1999-10-30T10:30:45Z</dcterms:created>
  <dcterms:modified xsi:type="dcterms:W3CDTF">2024-01-25T12:57:36Z</dcterms:modified>
  <cp:category/>
  <cp:version/>
  <cp:contentType/>
  <cp:contentStatus/>
</cp:coreProperties>
</file>