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Könyvelés\Bátaszékért Marketing\2025\Üzleti terv\"/>
    </mc:Choice>
  </mc:AlternateContent>
  <xr:revisionPtr revIDLastSave="0" documentId="8_{0DAF5D00-0712-4BA5-981C-7FB9DBC71BFF}" xr6:coauthVersionLast="47" xr6:coauthVersionMax="47" xr10:uidLastSave="{00000000-0000-0000-0000-000000000000}"/>
  <bookViews>
    <workbookView xWindow="-24120" yWindow="885" windowWidth="24240" windowHeight="13140" xr2:uid="{00000000-000D-0000-FFFF-FFFF00000000}"/>
  </bookViews>
  <sheets>
    <sheet name="Munka1" sheetId="1" r:id="rId1"/>
  </sheets>
  <definedNames>
    <definedName name="_xlnm.Print_Titles" localSheetId="0">Munka1!$1:$3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30" i="1"/>
  <c r="G13" i="1" l="1"/>
  <c r="F144" i="1"/>
  <c r="D60" i="1" l="1"/>
  <c r="C135" i="1" l="1"/>
  <c r="C93" i="1"/>
  <c r="G162" i="1"/>
  <c r="D93" i="1"/>
  <c r="D97" i="1" l="1"/>
  <c r="E13" i="1" l="1"/>
  <c r="C13" i="1"/>
  <c r="F135" i="1" l="1"/>
  <c r="G151" i="1"/>
  <c r="F151" i="1"/>
  <c r="E151" i="1"/>
  <c r="C151" i="1"/>
  <c r="D162" i="1"/>
  <c r="C162" i="1"/>
  <c r="E162" i="1"/>
  <c r="D30" i="1"/>
  <c r="D31" i="1"/>
  <c r="D32" i="1"/>
  <c r="D33" i="1"/>
  <c r="D34" i="1"/>
  <c r="D35" i="1"/>
  <c r="D36" i="1"/>
  <c r="D37" i="1"/>
  <c r="D38" i="1"/>
  <c r="D39" i="1"/>
  <c r="D29" i="1"/>
  <c r="D45" i="1"/>
  <c r="D46" i="1"/>
  <c r="D47" i="1"/>
  <c r="D48" i="1"/>
  <c r="D49" i="1"/>
  <c r="D50" i="1"/>
  <c r="D51" i="1"/>
  <c r="D52" i="1"/>
  <c r="D104" i="1"/>
  <c r="D151" i="1" l="1"/>
  <c r="D40" i="1"/>
  <c r="E135" i="1" l="1"/>
  <c r="G121" i="1" l="1"/>
  <c r="G106" i="1"/>
  <c r="G100" i="1"/>
  <c r="G93" i="1"/>
  <c r="G63" i="1"/>
  <c r="G54" i="1"/>
  <c r="G126" i="1" s="1"/>
  <c r="G40" i="1"/>
  <c r="G25" i="1"/>
  <c r="G20" i="1"/>
  <c r="G144" i="1"/>
  <c r="G135" i="1"/>
  <c r="G125" i="1" l="1"/>
  <c r="F123" i="1"/>
  <c r="F164" i="1" l="1"/>
  <c r="G127" i="1"/>
  <c r="E144" i="1"/>
  <c r="E121" i="1"/>
  <c r="E106" i="1"/>
  <c r="E127" i="1" s="1"/>
  <c r="E100" i="1"/>
  <c r="E93" i="1"/>
  <c r="E63" i="1"/>
  <c r="E54" i="1"/>
  <c r="E126" i="1" s="1"/>
  <c r="E40" i="1"/>
  <c r="E25" i="1"/>
  <c r="E20" i="1"/>
  <c r="E125" i="1" l="1"/>
  <c r="E123" i="1" s="1"/>
  <c r="E164" i="1" s="1"/>
  <c r="G123" i="1"/>
  <c r="G164" i="1" s="1"/>
  <c r="D44" i="1"/>
  <c r="D59" i="1"/>
  <c r="D58" i="1"/>
  <c r="D106" i="1"/>
  <c r="D114" i="1"/>
  <c r="D132" i="1"/>
  <c r="D133" i="1"/>
  <c r="D140" i="1"/>
  <c r="D141" i="1"/>
  <c r="D139" i="1"/>
  <c r="D100" i="1" l="1"/>
  <c r="D121" i="1"/>
  <c r="D63" i="1"/>
  <c r="D135" i="1"/>
  <c r="D144" i="1"/>
  <c r="D54" i="1"/>
  <c r="C144" i="1"/>
  <c r="C121" i="1"/>
  <c r="C106" i="1"/>
  <c r="C100" i="1"/>
  <c r="C125" i="1" s="1"/>
  <c r="C63" i="1"/>
  <c r="C54" i="1"/>
  <c r="C40" i="1"/>
  <c r="C25" i="1"/>
  <c r="C20" i="1"/>
  <c r="D164" i="1" l="1"/>
  <c r="C126" i="1"/>
  <c r="C127" i="1"/>
  <c r="C123" i="1" l="1"/>
  <c r="C164" i="1" s="1"/>
</calcChain>
</file>

<file path=xl/sharedStrings.xml><?xml version="1.0" encoding="utf-8"?>
<sst xmlns="http://schemas.openxmlformats.org/spreadsheetml/2006/main" count="227" uniqueCount="222">
  <si>
    <t>szám</t>
  </si>
  <si>
    <t>Feladat megnevezése</t>
  </si>
  <si>
    <t>Összege</t>
  </si>
  <si>
    <t>.0000</t>
  </si>
  <si>
    <t>Nők Napja</t>
  </si>
  <si>
    <t>Pilvax Kávéház Városi Ünnep</t>
  </si>
  <si>
    <t>Vers, Város, Költészet Napja</t>
  </si>
  <si>
    <t>Te szedd! Város takarítás</t>
  </si>
  <si>
    <t>Városi Triatlon</t>
  </si>
  <si>
    <t>Pedagógus Nap</t>
  </si>
  <si>
    <t>Pünkösdi Fesztivál</t>
  </si>
  <si>
    <t>Idősek Világnapja</t>
  </si>
  <si>
    <t>Ádventi forgatag</t>
  </si>
  <si>
    <t>Fiatalok a városért</t>
  </si>
  <si>
    <t>70 éven felüliek karácsonyváró</t>
  </si>
  <si>
    <t>Közművelődés összesen:</t>
  </si>
  <si>
    <t>.1000</t>
  </si>
  <si>
    <t>Vállalkozás Önkormányzattal</t>
  </si>
  <si>
    <t>Rendezvények</t>
  </si>
  <si>
    <t>.1004</t>
  </si>
  <si>
    <t>Királyi gasztro est</t>
  </si>
  <si>
    <t>Rendezvények összesen:</t>
  </si>
  <si>
    <t>.2000</t>
  </si>
  <si>
    <t>PR komm, marketing összesen:</t>
  </si>
  <si>
    <t>.0010</t>
  </si>
  <si>
    <t>Bérek</t>
  </si>
  <si>
    <t>.0011</t>
  </si>
  <si>
    <t>.0012</t>
  </si>
  <si>
    <t>.0013</t>
  </si>
  <si>
    <t>.0014</t>
  </si>
  <si>
    <t>.0015</t>
  </si>
  <si>
    <t>.0016</t>
  </si>
  <si>
    <t>.0017</t>
  </si>
  <si>
    <t>.0018</t>
  </si>
  <si>
    <t>.0019</t>
  </si>
  <si>
    <t>.0020</t>
  </si>
  <si>
    <t>.0021</t>
  </si>
  <si>
    <t>.0022</t>
  </si>
  <si>
    <t>.0023</t>
  </si>
  <si>
    <t>.0024</t>
  </si>
  <si>
    <t>.0025</t>
  </si>
  <si>
    <t>.0026</t>
  </si>
  <si>
    <t>.0027</t>
  </si>
  <si>
    <t>.0028</t>
  </si>
  <si>
    <t>.0029</t>
  </si>
  <si>
    <t>.0030</t>
  </si>
  <si>
    <t>.0031</t>
  </si>
  <si>
    <t>.0032</t>
  </si>
  <si>
    <t>.0033</t>
  </si>
  <si>
    <t>.0034</t>
  </si>
  <si>
    <t>Művelődési Ház</t>
  </si>
  <si>
    <t>Beszerzések</t>
  </si>
  <si>
    <t>Szolgáltatások</t>
  </si>
  <si>
    <t>Járulékok</t>
  </si>
  <si>
    <t>Közlekedési költségtérítés</t>
  </si>
  <si>
    <t>MH irodaszer</t>
  </si>
  <si>
    <t>MH kis értékű t.e.</t>
  </si>
  <si>
    <t>MH Internet és telefondíj</t>
  </si>
  <si>
    <t>MH Villamos energia</t>
  </si>
  <si>
    <t>MH gázdíj</t>
  </si>
  <si>
    <t>MH víz és csatornadíj</t>
  </si>
  <si>
    <t>MH szemétszállítás</t>
  </si>
  <si>
    <t>MH egyéb üzemeltetési szolg</t>
  </si>
  <si>
    <t>MH egyéb dologi</t>
  </si>
  <si>
    <t>MH karbantartás, kisjavítás</t>
  </si>
  <si>
    <t>TH internet és telefondíj</t>
  </si>
  <si>
    <t>TH villamos energia</t>
  </si>
  <si>
    <t>TH gázdíj</t>
  </si>
  <si>
    <t>TH víz és csatornadíj</t>
  </si>
  <si>
    <t>TH karbantartás</t>
  </si>
  <si>
    <t>TH szemétszállítás</t>
  </si>
  <si>
    <t>TH egyéb üzemeltetési szolg</t>
  </si>
  <si>
    <t>TH műemlék nyilvtartás</t>
  </si>
  <si>
    <t>TIP internet és telefondíj</t>
  </si>
  <si>
    <t>Beszerzések t.e.</t>
  </si>
  <si>
    <t>Nyomdai szolg</t>
  </si>
  <si>
    <t>Postai szolg</t>
  </si>
  <si>
    <t>Telefonköltség</t>
  </si>
  <si>
    <t>Ügyvezető felelősségbiztosítás</t>
  </si>
  <si>
    <t>Hangosítás, zeneszolg</t>
  </si>
  <si>
    <t>Rendszergazda, informatika</t>
  </si>
  <si>
    <t>Pénzügyi tanácsadás</t>
  </si>
  <si>
    <t>Szabályzatírás</t>
  </si>
  <si>
    <t>Bankköltség</t>
  </si>
  <si>
    <t>Online felületek, kisfilmek</t>
  </si>
  <si>
    <t>Cafeteria és járulékai</t>
  </si>
  <si>
    <t>TH egyéb dologi</t>
  </si>
  <si>
    <t>Bérek összesen:</t>
  </si>
  <si>
    <t>Cafeteria, költségtérítés</t>
  </si>
  <si>
    <t>Művelődési Ház összesen:</t>
  </si>
  <si>
    <t>Tájház</t>
  </si>
  <si>
    <t>Tájház összesen:</t>
  </si>
  <si>
    <t>TIP</t>
  </si>
  <si>
    <t>TIP összesen:</t>
  </si>
  <si>
    <t>Rendezvények:</t>
  </si>
  <si>
    <t>Beszerzések összesen:</t>
  </si>
  <si>
    <t>Egyéb kiadói tevékenység</t>
  </si>
  <si>
    <t>Egyéb kiadói tevékenység összesen:</t>
  </si>
  <si>
    <t>Szolgáltatások összesen:</t>
  </si>
  <si>
    <t xml:space="preserve">PR komm, marketing </t>
  </si>
  <si>
    <t>.0035</t>
  </si>
  <si>
    <t>.0036</t>
  </si>
  <si>
    <t>.0037</t>
  </si>
  <si>
    <t>.0038</t>
  </si>
  <si>
    <t>.0040</t>
  </si>
  <si>
    <t>.0041</t>
  </si>
  <si>
    <t>.0042</t>
  </si>
  <si>
    <t>.0044</t>
  </si>
  <si>
    <t>.0045</t>
  </si>
  <si>
    <t>.0046</t>
  </si>
  <si>
    <t>.0048</t>
  </si>
  <si>
    <t>.0049</t>
  </si>
  <si>
    <t>.0051</t>
  </si>
  <si>
    <t>.0052</t>
  </si>
  <si>
    <t>.0053</t>
  </si>
  <si>
    <t>.0055</t>
  </si>
  <si>
    <t>.0056</t>
  </si>
  <si>
    <t>.0057</t>
  </si>
  <si>
    <t>.0058</t>
  </si>
  <si>
    <t>.0059</t>
  </si>
  <si>
    <t>.0060</t>
  </si>
  <si>
    <t>.0061</t>
  </si>
  <si>
    <t>.0062</t>
  </si>
  <si>
    <t>.0063</t>
  </si>
  <si>
    <t>.0064</t>
  </si>
  <si>
    <t>.0065</t>
  </si>
  <si>
    <t>.0066</t>
  </si>
  <si>
    <t>.2001</t>
  </si>
  <si>
    <t>.2002</t>
  </si>
  <si>
    <t>.2003</t>
  </si>
  <si>
    <t>.2004</t>
  </si>
  <si>
    <t>.0067</t>
  </si>
  <si>
    <t>.9001</t>
  </si>
  <si>
    <t>MH készlet érték változás</t>
  </si>
  <si>
    <t>.0007</t>
  </si>
  <si>
    <t>.0008</t>
  </si>
  <si>
    <t>.0009</t>
  </si>
  <si>
    <t>Értékcsökkenés</t>
  </si>
  <si>
    <t>Közművelődés (nem tervezett)</t>
  </si>
  <si>
    <t>Közfeladat ellátás mindösszesen:</t>
  </si>
  <si>
    <t>Múzeumi feladatok összesen:</t>
  </si>
  <si>
    <t xml:space="preserve">Közművelődés (nem tervezett) összesen: </t>
  </si>
  <si>
    <t>Ebből</t>
  </si>
  <si>
    <t>Táppénz hozzájárulás</t>
  </si>
  <si>
    <t>Egyéb összesen:</t>
  </si>
  <si>
    <t>Áfa</t>
  </si>
  <si>
    <t>.9002</t>
  </si>
  <si>
    <t>Repi szja+szocho</t>
  </si>
  <si>
    <t>.9000</t>
  </si>
  <si>
    <t>.0005</t>
  </si>
  <si>
    <t>Eredmény</t>
  </si>
  <si>
    <t>Társasági adó</t>
  </si>
  <si>
    <t>Helyi iparűzési adó</t>
  </si>
  <si>
    <t>Önkorm szerződés</t>
  </si>
  <si>
    <t>.0006</t>
  </si>
  <si>
    <t>Egyéb igénybe vett szolgáltatás</t>
  </si>
  <si>
    <t>.0004</t>
  </si>
  <si>
    <t>Mindösszesen:</t>
  </si>
  <si>
    <t>Le nem vonható Áfa (arányos)</t>
  </si>
  <si>
    <t>Előre nem látható költségek</t>
  </si>
  <si>
    <r>
      <t xml:space="preserve">Repi le nem vonható </t>
    </r>
    <r>
      <rPr>
        <sz val="11"/>
        <color theme="9"/>
        <rFont val="Calibri"/>
        <family val="2"/>
        <charset val="238"/>
        <scheme val="minor"/>
      </rPr>
      <t>Áfa</t>
    </r>
  </si>
  <si>
    <t>Megjegyzés</t>
  </si>
  <si>
    <t>.0069</t>
  </si>
  <si>
    <t>.0070</t>
  </si>
  <si>
    <t>.8002</t>
  </si>
  <si>
    <t>.8001</t>
  </si>
  <si>
    <t>Várható</t>
  </si>
  <si>
    <t>.0010/A</t>
  </si>
  <si>
    <t>Kulturális rendezvények</t>
  </si>
  <si>
    <t>Szaktanácsadói díj</t>
  </si>
  <si>
    <t>.0072</t>
  </si>
  <si>
    <t>.9003</t>
  </si>
  <si>
    <t>.5000</t>
  </si>
  <si>
    <t>TOP pályázatok-megbízási díjak</t>
  </si>
  <si>
    <t>TOP pályázatok összesen:</t>
  </si>
  <si>
    <t>.0002</t>
  </si>
  <si>
    <t>Közművelődés önkormányzat</t>
  </si>
  <si>
    <t>TIP készlet érték változás, ELÁBÉ</t>
  </si>
  <si>
    <t>Városdekorációs beszerzések</t>
  </si>
  <si>
    <t>.0073</t>
  </si>
  <si>
    <t>Zádor Jenő emléknap</t>
  </si>
  <si>
    <t>.0039</t>
  </si>
  <si>
    <t>.0047</t>
  </si>
  <si>
    <t>Kóbor emléknap</t>
  </si>
  <si>
    <t>.0050</t>
  </si>
  <si>
    <t>Médiaszolgáltatás</t>
  </si>
  <si>
    <t>.0054</t>
  </si>
  <si>
    <t>Színjátszók (Petőfi évforduló)</t>
  </si>
  <si>
    <t>Majális</t>
  </si>
  <si>
    <t>TIP Önkorm átszáml áram</t>
  </si>
  <si>
    <t>Kerekítési különbözet</t>
  </si>
  <si>
    <t>Rejtvénykészítés</t>
  </si>
  <si>
    <t>Színházi előadás gyerekeknek</t>
  </si>
  <si>
    <t>Húsvéti játszóház</t>
  </si>
  <si>
    <t>Rendőrség Napja</t>
  </si>
  <si>
    <t>Flórián-nap</t>
  </si>
  <si>
    <t>Múzeumok éjszakája</t>
  </si>
  <si>
    <t>Őszi játszóház</t>
  </si>
  <si>
    <t>.6003</t>
  </si>
  <si>
    <t>.6004</t>
  </si>
  <si>
    <t>Színpadi világítás villamos hálózat</t>
  </si>
  <si>
    <t>Művház függöny+motoros mozgatás</t>
  </si>
  <si>
    <t>.0074</t>
  </si>
  <si>
    <t>.0075</t>
  </si>
  <si>
    <t>VII. Bátaszéki Bornapok</t>
  </si>
  <si>
    <t>2024. évi üzleti terv</t>
  </si>
  <si>
    <t>2024.évre</t>
  </si>
  <si>
    <t xml:space="preserve">TIP kiskassza díj </t>
  </si>
  <si>
    <t>Média Mecsek</t>
  </si>
  <si>
    <t>.5019</t>
  </si>
  <si>
    <t>Alsónána betonút Projekt</t>
  </si>
  <si>
    <t>.5020</t>
  </si>
  <si>
    <t>Alsónyék-Nyéki Hegyi út Projekt</t>
  </si>
  <si>
    <t>Üzleti terv 2025</t>
  </si>
  <si>
    <t>BB25 futóverseny</t>
  </si>
  <si>
    <t>.0043</t>
  </si>
  <si>
    <t>Tinidiszkó</t>
  </si>
  <si>
    <t>.0071</t>
  </si>
  <si>
    <t>Gyermeknap</t>
  </si>
  <si>
    <t>Rádió Antritt</t>
  </si>
  <si>
    <t>s</t>
  </si>
  <si>
    <t>TIP egyéb üzemeltetési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</si>
</sst>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3" fontId="0" fillId="0" borderId="0" xfId="0" applyNumberFormat="1" applyAlignment="1">
      <alignment horizontal="center"/>
    </xf>
    <xf numFmtId="3" fontId="0" fillId="3" borderId="0" xfId="0" applyNumberFormat="1" applyFill="1"/>
    <xf numFmtId="3" fontId="0" fillId="4" borderId="0" xfId="0" applyNumberFormat="1" applyFill="1"/>
    <xf numFmtId="3" fontId="0" fillId="5" borderId="0" xfId="0" applyNumberFormat="1" applyFill="1"/>
    <xf numFmtId="3" fontId="0" fillId="6" borderId="0" xfId="0" applyNumberFormat="1" applyFill="1"/>
    <xf numFmtId="3" fontId="0" fillId="7" borderId="0" xfId="0" applyNumberFormat="1" applyFill="1"/>
    <xf numFmtId="3" fontId="0" fillId="8" borderId="0" xfId="0" applyNumberFormat="1" applyFill="1"/>
    <xf numFmtId="3" fontId="0" fillId="2" borderId="0" xfId="0" applyNumberFormat="1" applyFill="1"/>
    <xf numFmtId="3" fontId="0" fillId="9" borderId="0" xfId="0" applyNumberFormat="1" applyFill="1"/>
    <xf numFmtId="3" fontId="0" fillId="10" borderId="0" xfId="0" applyNumberFormat="1" applyFill="1"/>
    <xf numFmtId="3" fontId="0" fillId="12" borderId="0" xfId="0" applyNumberFormat="1" applyFill="1"/>
    <xf numFmtId="3" fontId="1" fillId="13" borderId="0" xfId="0" applyNumberFormat="1" applyFont="1" applyFill="1"/>
    <xf numFmtId="3" fontId="0" fillId="11" borderId="0" xfId="0" applyNumberFormat="1" applyFill="1"/>
    <xf numFmtId="3" fontId="3" fillId="0" borderId="0" xfId="0" applyNumberFormat="1" applyFont="1"/>
    <xf numFmtId="14" fontId="0" fillId="0" borderId="0" xfId="0" applyNumberFormat="1"/>
    <xf numFmtId="3" fontId="3" fillId="0" borderId="0" xfId="0" applyNumberFormat="1" applyFont="1" applyAlignment="1">
      <alignment horizontal="center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0" fillId="13" borderId="0" xfId="0" applyNumberFormat="1" applyFill="1" applyAlignment="1">
      <alignment horizontal="center"/>
    </xf>
    <xf numFmtId="3" fontId="0" fillId="13" borderId="0" xfId="0" applyNumberFormat="1" applyFill="1"/>
    <xf numFmtId="3" fontId="0" fillId="13" borderId="0" xfId="0" applyNumberFormat="1" applyFill="1" applyAlignment="1">
      <alignment horizontal="left"/>
    </xf>
    <xf numFmtId="3" fontId="3" fillId="13" borderId="0" xfId="0" applyNumberFormat="1" applyFont="1" applyFill="1"/>
    <xf numFmtId="3" fontId="9" fillId="0" borderId="0" xfId="0" applyNumberFormat="1" applyFont="1"/>
    <xf numFmtId="3" fontId="0" fillId="14" borderId="0" xfId="0" applyNumberFormat="1" applyFill="1"/>
    <xf numFmtId="3" fontId="10" fillId="15" borderId="0" xfId="0" applyNumberFormat="1" applyFont="1" applyFill="1"/>
    <xf numFmtId="3" fontId="10" fillId="0" borderId="0" xfId="0" applyNumberFormat="1" applyFont="1"/>
    <xf numFmtId="3" fontId="1" fillId="13" borderId="0" xfId="0" applyNumberFormat="1" applyFont="1" applyFill="1" applyAlignment="1">
      <alignment horizontal="left"/>
    </xf>
    <xf numFmtId="3" fontId="4" fillId="0" borderId="0" xfId="0" applyNumberFormat="1" applyFont="1" applyFill="1"/>
    <xf numFmtId="3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1" fillId="0" borderId="0" xfId="0" applyNumberFormat="1" applyFont="1" applyFill="1"/>
    <xf numFmtId="3" fontId="2" fillId="0" borderId="0" xfId="0" applyNumberFormat="1" applyFont="1" applyFill="1"/>
    <xf numFmtId="3" fontId="6" fillId="0" borderId="0" xfId="0" applyNumberFormat="1" applyFont="1" applyFill="1"/>
    <xf numFmtId="3" fontId="3" fillId="0" borderId="0" xfId="0" applyNumberFormat="1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FF"/>
      <color rgb="FFFFCCCC"/>
      <color rgb="FF99FF66"/>
      <color rgb="FF00FFFF"/>
      <color rgb="FFCCFFFF"/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8"/>
  <sheetViews>
    <sheetView tabSelected="1" workbookViewId="0">
      <pane ySplit="2" topLeftCell="A143" activePane="bottomLeft" state="frozen"/>
      <selection pane="bottomLeft" activeCell="C35" sqref="C35"/>
    </sheetView>
  </sheetViews>
  <sheetFormatPr defaultColWidth="8.85546875" defaultRowHeight="15" x14ac:dyDescent="0.25"/>
  <cols>
    <col min="1" max="1" width="5.5703125" style="23" bestFit="1" customWidth="1"/>
    <col min="2" max="2" width="36.140625" style="1" bestFit="1" customWidth="1"/>
    <col min="3" max="3" width="11.5703125" style="16" bestFit="1" customWidth="1"/>
    <col min="4" max="4" width="9.85546875" style="1" customWidth="1"/>
    <col min="5" max="5" width="16.85546875" style="33" bestFit="1" customWidth="1"/>
    <col min="6" max="6" width="12.5703125" style="33" bestFit="1" customWidth="1"/>
    <col min="7" max="7" width="11" style="1" bestFit="1" customWidth="1"/>
    <col min="8" max="8" width="29.140625" style="1" customWidth="1"/>
    <col min="9" max="16384" width="8.85546875" style="1"/>
  </cols>
  <sheetData>
    <row r="1" spans="1:8" x14ac:dyDescent="0.25">
      <c r="A1" s="22"/>
      <c r="B1" s="16"/>
      <c r="C1" s="37" t="s">
        <v>213</v>
      </c>
      <c r="D1" s="37"/>
      <c r="E1" s="31" t="s">
        <v>205</v>
      </c>
      <c r="F1" s="35" t="s">
        <v>153</v>
      </c>
      <c r="G1" s="1" t="s">
        <v>166</v>
      </c>
      <c r="H1" s="26" t="s">
        <v>161</v>
      </c>
    </row>
    <row r="2" spans="1:8" x14ac:dyDescent="0.25">
      <c r="A2" s="23" t="s">
        <v>0</v>
      </c>
      <c r="B2" s="3" t="s">
        <v>1</v>
      </c>
      <c r="C2" s="18" t="s">
        <v>2</v>
      </c>
      <c r="D2" s="3" t="s">
        <v>145</v>
      </c>
      <c r="E2" s="32"/>
      <c r="F2" s="32" t="s">
        <v>206</v>
      </c>
      <c r="G2" s="17"/>
    </row>
    <row r="4" spans="1:8" x14ac:dyDescent="0.25">
      <c r="B4" s="2" t="s">
        <v>138</v>
      </c>
      <c r="G4" s="1">
        <v>89000</v>
      </c>
    </row>
    <row r="5" spans="1:8" x14ac:dyDescent="0.25">
      <c r="A5" s="23" t="s">
        <v>175</v>
      </c>
      <c r="B5" s="1" t="s">
        <v>176</v>
      </c>
      <c r="C5" s="1"/>
      <c r="E5" s="33">
        <v>0</v>
      </c>
      <c r="G5" s="1">
        <v>0</v>
      </c>
    </row>
    <row r="6" spans="1:8" x14ac:dyDescent="0.25">
      <c r="A6" s="23" t="s">
        <v>156</v>
      </c>
      <c r="B6" s="1" t="s">
        <v>150</v>
      </c>
      <c r="C6" s="20">
        <v>225000</v>
      </c>
      <c r="E6" s="33">
        <v>225000</v>
      </c>
    </row>
    <row r="7" spans="1:8" x14ac:dyDescent="0.25">
      <c r="A7" s="23" t="s">
        <v>149</v>
      </c>
      <c r="B7" s="1" t="s">
        <v>160</v>
      </c>
      <c r="C7" s="20">
        <v>0</v>
      </c>
      <c r="E7" s="33">
        <v>0</v>
      </c>
    </row>
    <row r="8" spans="1:8" x14ac:dyDescent="0.25">
      <c r="A8" s="23" t="s">
        <v>154</v>
      </c>
      <c r="B8" s="1" t="s">
        <v>158</v>
      </c>
      <c r="C8" s="20">
        <v>1822000</v>
      </c>
      <c r="E8" s="33">
        <v>1000000</v>
      </c>
      <c r="G8" s="1">
        <v>1735000</v>
      </c>
    </row>
    <row r="9" spans="1:8" x14ac:dyDescent="0.25">
      <c r="A9" s="23" t="s">
        <v>134</v>
      </c>
      <c r="B9" s="1" t="s">
        <v>155</v>
      </c>
      <c r="C9" s="20"/>
    </row>
    <row r="10" spans="1:8" x14ac:dyDescent="0.25">
      <c r="A10" s="23" t="s">
        <v>135</v>
      </c>
      <c r="B10" s="1" t="s">
        <v>190</v>
      </c>
      <c r="C10" s="20"/>
      <c r="G10" s="1">
        <v>5000</v>
      </c>
    </row>
    <row r="11" spans="1:8" x14ac:dyDescent="0.25">
      <c r="A11" s="23" t="s">
        <v>136</v>
      </c>
      <c r="B11" s="1" t="s">
        <v>137</v>
      </c>
      <c r="C11" s="20">
        <v>906000</v>
      </c>
      <c r="E11" s="33">
        <v>906000</v>
      </c>
      <c r="G11" s="1">
        <v>0</v>
      </c>
    </row>
    <row r="13" spans="1:8" s="2" customFormat="1" x14ac:dyDescent="0.25">
      <c r="A13" s="14"/>
      <c r="B13" s="2" t="s">
        <v>141</v>
      </c>
      <c r="C13" s="16">
        <f>SUM(C5:C12)</f>
        <v>2953000</v>
      </c>
      <c r="D13" s="1">
        <v>0</v>
      </c>
      <c r="E13" s="34">
        <f>SUM(E5:E12)</f>
        <v>2131000</v>
      </c>
      <c r="F13" s="34"/>
      <c r="G13" s="2">
        <f>SUM(G4:G12)</f>
        <v>1829000</v>
      </c>
    </row>
    <row r="15" spans="1:8" x14ac:dyDescent="0.25">
      <c r="B15" s="2" t="s">
        <v>25</v>
      </c>
    </row>
    <row r="16" spans="1:8" x14ac:dyDescent="0.25">
      <c r="A16" s="23" t="s">
        <v>24</v>
      </c>
      <c r="B16" s="4" t="s">
        <v>25</v>
      </c>
      <c r="C16" s="21">
        <v>27022000</v>
      </c>
      <c r="E16" s="33">
        <v>26905000</v>
      </c>
      <c r="G16" s="1">
        <v>26905000</v>
      </c>
    </row>
    <row r="17" spans="1:7" x14ac:dyDescent="0.25">
      <c r="A17" s="23" t="s">
        <v>26</v>
      </c>
      <c r="B17" s="4" t="s">
        <v>53</v>
      </c>
      <c r="C17" s="20">
        <v>3513000</v>
      </c>
      <c r="E17" s="33">
        <v>3425000</v>
      </c>
      <c r="G17" s="1">
        <v>3008000</v>
      </c>
    </row>
    <row r="18" spans="1:7" x14ac:dyDescent="0.25">
      <c r="A18" s="23" t="s">
        <v>167</v>
      </c>
      <c r="B18" s="1" t="s">
        <v>143</v>
      </c>
      <c r="C18" s="20">
        <v>50000</v>
      </c>
      <c r="E18" s="33">
        <v>50000</v>
      </c>
      <c r="G18" s="1">
        <v>26000</v>
      </c>
    </row>
    <row r="20" spans="1:7" s="2" customFormat="1" x14ac:dyDescent="0.25">
      <c r="A20" s="14"/>
      <c r="B20" s="2" t="s">
        <v>87</v>
      </c>
      <c r="C20" s="16">
        <f>SUM(C16:C18)</f>
        <v>30585000</v>
      </c>
      <c r="D20" s="2">
        <v>0</v>
      </c>
      <c r="E20" s="34">
        <f>SUM(E16:E19)</f>
        <v>30380000</v>
      </c>
      <c r="F20" s="34"/>
      <c r="G20" s="2">
        <f>SUM(G16:G19)</f>
        <v>29939000</v>
      </c>
    </row>
    <row r="22" spans="1:7" x14ac:dyDescent="0.25">
      <c r="A22" s="23" t="s">
        <v>27</v>
      </c>
      <c r="B22" s="5" t="s">
        <v>85</v>
      </c>
      <c r="G22" s="1">
        <v>19000</v>
      </c>
    </row>
    <row r="23" spans="1:7" x14ac:dyDescent="0.25">
      <c r="A23" s="23" t="s">
        <v>28</v>
      </c>
      <c r="B23" s="5" t="s">
        <v>54</v>
      </c>
      <c r="C23" s="20">
        <v>1178000</v>
      </c>
      <c r="E23" s="33">
        <v>0</v>
      </c>
      <c r="G23" s="1">
        <v>68000</v>
      </c>
    </row>
    <row r="25" spans="1:7" s="2" customFormat="1" x14ac:dyDescent="0.25">
      <c r="A25" s="14"/>
      <c r="B25" s="2" t="s">
        <v>88</v>
      </c>
      <c r="C25" s="16">
        <f>SUM(C22:C24)</f>
        <v>1178000</v>
      </c>
      <c r="D25" s="2">
        <v>0</v>
      </c>
      <c r="E25" s="34">
        <f>SUM(E22:E24)</f>
        <v>0</v>
      </c>
      <c r="F25" s="34"/>
      <c r="G25" s="2">
        <f>SUM(G22:G24)</f>
        <v>87000</v>
      </c>
    </row>
    <row r="26" spans="1:7" x14ac:dyDescent="0.25">
      <c r="B26" s="2"/>
      <c r="D26" s="2"/>
    </row>
    <row r="27" spans="1:7" x14ac:dyDescent="0.25">
      <c r="B27" s="2" t="s">
        <v>50</v>
      </c>
      <c r="D27" s="2"/>
    </row>
    <row r="29" spans="1:7" x14ac:dyDescent="0.25">
      <c r="A29" s="23" t="s">
        <v>29</v>
      </c>
      <c r="B29" s="6" t="s">
        <v>55</v>
      </c>
      <c r="C29" s="20">
        <v>182000</v>
      </c>
      <c r="D29" s="1">
        <f>C29*0.65*0.27</f>
        <v>31941.000000000004</v>
      </c>
      <c r="E29" s="33">
        <v>221000</v>
      </c>
      <c r="G29" s="1">
        <v>173000</v>
      </c>
    </row>
    <row r="30" spans="1:7" x14ac:dyDescent="0.25">
      <c r="A30" s="23" t="s">
        <v>30</v>
      </c>
      <c r="B30" s="6" t="s">
        <v>56</v>
      </c>
      <c r="C30" s="20">
        <f t="shared" ref="C30" si="0">G30*1.05</f>
        <v>0</v>
      </c>
      <c r="D30" s="1">
        <f t="shared" ref="D30:D39" si="1">C30*0.65*0.27</f>
        <v>0</v>
      </c>
      <c r="E30" s="33">
        <v>0</v>
      </c>
      <c r="G30" s="1">
        <v>0</v>
      </c>
    </row>
    <row r="31" spans="1:7" x14ac:dyDescent="0.25">
      <c r="A31" s="23" t="s">
        <v>31</v>
      </c>
      <c r="B31" s="6" t="s">
        <v>57</v>
      </c>
      <c r="C31" s="20">
        <v>420000</v>
      </c>
      <c r="D31" s="1">
        <f t="shared" si="1"/>
        <v>73710</v>
      </c>
      <c r="E31" s="33">
        <v>406000</v>
      </c>
      <c r="G31" s="1">
        <v>405000</v>
      </c>
    </row>
    <row r="32" spans="1:7" x14ac:dyDescent="0.25">
      <c r="A32" s="23" t="s">
        <v>32</v>
      </c>
      <c r="B32" s="6" t="s">
        <v>58</v>
      </c>
      <c r="C32" s="20">
        <v>143000</v>
      </c>
      <c r="D32" s="1">
        <f t="shared" si="1"/>
        <v>25096.5</v>
      </c>
      <c r="E32" s="33">
        <v>332000</v>
      </c>
      <c r="G32" s="1">
        <v>136000</v>
      </c>
    </row>
    <row r="33" spans="1:7" x14ac:dyDescent="0.25">
      <c r="A33" s="23" t="s">
        <v>33</v>
      </c>
      <c r="B33" s="6" t="s">
        <v>59</v>
      </c>
      <c r="C33" s="20">
        <v>1966000</v>
      </c>
      <c r="D33" s="1">
        <f t="shared" si="1"/>
        <v>345033</v>
      </c>
      <c r="E33" s="33">
        <v>1872000</v>
      </c>
      <c r="G33" s="1">
        <v>1872000</v>
      </c>
    </row>
    <row r="34" spans="1:7" x14ac:dyDescent="0.25">
      <c r="A34" s="23" t="s">
        <v>34</v>
      </c>
      <c r="B34" s="6" t="s">
        <v>60</v>
      </c>
      <c r="C34" s="20">
        <v>1171000</v>
      </c>
      <c r="D34" s="1">
        <f t="shared" si="1"/>
        <v>205510.5</v>
      </c>
      <c r="E34" s="33">
        <v>28000</v>
      </c>
      <c r="G34" s="1">
        <v>2068000</v>
      </c>
    </row>
    <row r="35" spans="1:7" x14ac:dyDescent="0.25">
      <c r="A35" s="23" t="s">
        <v>35</v>
      </c>
      <c r="B35" s="6" t="s">
        <v>61</v>
      </c>
      <c r="C35" s="20">
        <v>45000</v>
      </c>
      <c r="D35" s="1">
        <f t="shared" si="1"/>
        <v>7897.5000000000009</v>
      </c>
      <c r="E35" s="33">
        <v>32000</v>
      </c>
      <c r="G35" s="1">
        <v>28000</v>
      </c>
    </row>
    <row r="36" spans="1:7" x14ac:dyDescent="0.25">
      <c r="A36" s="23" t="s">
        <v>36</v>
      </c>
      <c r="B36" s="6" t="s">
        <v>62</v>
      </c>
      <c r="C36" s="20">
        <v>799000</v>
      </c>
      <c r="D36" s="1">
        <f t="shared" si="1"/>
        <v>140224.5</v>
      </c>
      <c r="E36" s="33">
        <v>993000</v>
      </c>
      <c r="G36" s="1">
        <v>761000</v>
      </c>
    </row>
    <row r="37" spans="1:7" x14ac:dyDescent="0.25">
      <c r="A37" s="23" t="s">
        <v>37</v>
      </c>
      <c r="B37" s="6" t="s">
        <v>63</v>
      </c>
      <c r="C37" s="20">
        <v>600000</v>
      </c>
      <c r="D37" s="1">
        <f t="shared" si="1"/>
        <v>105300</v>
      </c>
      <c r="E37" s="33">
        <v>589000</v>
      </c>
      <c r="G37" s="1">
        <v>511000</v>
      </c>
    </row>
    <row r="38" spans="1:7" x14ac:dyDescent="0.25">
      <c r="A38" s="23" t="s">
        <v>38</v>
      </c>
      <c r="B38" s="6" t="s">
        <v>64</v>
      </c>
      <c r="C38" s="20">
        <v>1000000</v>
      </c>
      <c r="D38" s="1">
        <f t="shared" si="1"/>
        <v>175500</v>
      </c>
      <c r="E38" s="33">
        <v>363000</v>
      </c>
      <c r="G38" s="1">
        <v>523000</v>
      </c>
    </row>
    <row r="39" spans="1:7" x14ac:dyDescent="0.25">
      <c r="D39" s="1">
        <f t="shared" si="1"/>
        <v>0</v>
      </c>
    </row>
    <row r="40" spans="1:7" s="2" customFormat="1" x14ac:dyDescent="0.25">
      <c r="A40" s="14"/>
      <c r="B40" s="2" t="s">
        <v>89</v>
      </c>
      <c r="C40" s="16">
        <f>SUM(C29:C39)</f>
        <v>6326000</v>
      </c>
      <c r="D40" s="2">
        <f>SUM(D29:D39)</f>
        <v>1110213</v>
      </c>
      <c r="E40" s="34">
        <f>SUM(E29:E39)</f>
        <v>4836000</v>
      </c>
      <c r="F40" s="34"/>
      <c r="G40" s="2">
        <f>SUM(G29:G39)</f>
        <v>6477000</v>
      </c>
    </row>
    <row r="42" spans="1:7" x14ac:dyDescent="0.25">
      <c r="B42" s="2" t="s">
        <v>90</v>
      </c>
    </row>
    <row r="44" spans="1:7" x14ac:dyDescent="0.25">
      <c r="A44" s="23" t="s">
        <v>39</v>
      </c>
      <c r="B44" s="7" t="s">
        <v>65</v>
      </c>
      <c r="C44" s="20">
        <v>64000</v>
      </c>
      <c r="D44" s="1">
        <f>C44*0.65*0.27</f>
        <v>11232</v>
      </c>
      <c r="E44" s="33">
        <v>55000</v>
      </c>
      <c r="G44" s="1">
        <v>61000</v>
      </c>
    </row>
    <row r="45" spans="1:7" x14ac:dyDescent="0.25">
      <c r="A45" s="23" t="s">
        <v>40</v>
      </c>
      <c r="B45" s="7" t="s">
        <v>66</v>
      </c>
      <c r="C45" s="20">
        <v>85000</v>
      </c>
      <c r="D45" s="1">
        <f t="shared" ref="D45:D52" si="2">C45*0.65*0.27</f>
        <v>14917.500000000002</v>
      </c>
      <c r="E45" s="33">
        <v>360000</v>
      </c>
      <c r="G45" s="1">
        <v>81000</v>
      </c>
    </row>
    <row r="46" spans="1:7" x14ac:dyDescent="0.25">
      <c r="A46" s="23" t="s">
        <v>41</v>
      </c>
      <c r="B46" s="7" t="s">
        <v>67</v>
      </c>
      <c r="C46" s="20">
        <v>623000</v>
      </c>
      <c r="D46" s="1">
        <f t="shared" si="2"/>
        <v>109336.5</v>
      </c>
      <c r="E46" s="33">
        <v>733000</v>
      </c>
      <c r="G46" s="1">
        <v>593000</v>
      </c>
    </row>
    <row r="47" spans="1:7" x14ac:dyDescent="0.25">
      <c r="A47" s="23" t="s">
        <v>42</v>
      </c>
      <c r="B47" s="7" t="s">
        <v>68</v>
      </c>
      <c r="C47" s="20">
        <v>12000</v>
      </c>
      <c r="D47" s="1">
        <f t="shared" si="2"/>
        <v>2106</v>
      </c>
      <c r="E47" s="33">
        <v>10000</v>
      </c>
      <c r="G47" s="1">
        <v>11000</v>
      </c>
    </row>
    <row r="48" spans="1:7" x14ac:dyDescent="0.25">
      <c r="A48" s="23" t="s">
        <v>43</v>
      </c>
      <c r="B48" s="7" t="s">
        <v>69</v>
      </c>
      <c r="C48" s="20">
        <v>62000</v>
      </c>
      <c r="D48" s="1">
        <f t="shared" si="2"/>
        <v>10881</v>
      </c>
      <c r="E48" s="33">
        <v>126000</v>
      </c>
      <c r="G48" s="1">
        <v>59000</v>
      </c>
    </row>
    <row r="49" spans="1:7" x14ac:dyDescent="0.25">
      <c r="A49" s="23" t="s">
        <v>44</v>
      </c>
      <c r="B49" s="7" t="s">
        <v>70</v>
      </c>
      <c r="C49" s="20">
        <v>20000</v>
      </c>
      <c r="D49" s="1">
        <f t="shared" si="2"/>
        <v>3510.0000000000005</v>
      </c>
      <c r="E49" s="33">
        <v>15000</v>
      </c>
      <c r="G49" s="1">
        <v>11000</v>
      </c>
    </row>
    <row r="50" spans="1:7" x14ac:dyDescent="0.25">
      <c r="A50" s="23" t="s">
        <v>45</v>
      </c>
      <c r="B50" s="7" t="s">
        <v>71</v>
      </c>
      <c r="C50" s="20">
        <v>67000</v>
      </c>
      <c r="D50" s="1">
        <f t="shared" si="2"/>
        <v>11758.5</v>
      </c>
      <c r="E50" s="33">
        <v>150000</v>
      </c>
      <c r="G50" s="1">
        <v>64000</v>
      </c>
    </row>
    <row r="51" spans="1:7" x14ac:dyDescent="0.25">
      <c r="A51" s="23" t="s">
        <v>46</v>
      </c>
      <c r="B51" s="7" t="s">
        <v>86</v>
      </c>
      <c r="C51" s="20">
        <f t="shared" ref="C51" si="3">G51*1.05</f>
        <v>0</v>
      </c>
      <c r="D51" s="1">
        <f t="shared" si="2"/>
        <v>0</v>
      </c>
      <c r="E51" s="33">
        <v>7000</v>
      </c>
      <c r="G51" s="1">
        <v>0</v>
      </c>
    </row>
    <row r="52" spans="1:7" x14ac:dyDescent="0.25">
      <c r="A52" s="23" t="s">
        <v>47</v>
      </c>
      <c r="B52" s="7" t="s">
        <v>72</v>
      </c>
      <c r="C52" s="20">
        <v>25000</v>
      </c>
      <c r="D52" s="1">
        <f t="shared" si="2"/>
        <v>4387.5</v>
      </c>
      <c r="E52" s="33">
        <v>21000</v>
      </c>
      <c r="G52" s="1">
        <v>25000</v>
      </c>
    </row>
    <row r="54" spans="1:7" s="2" customFormat="1" x14ac:dyDescent="0.25">
      <c r="A54" s="14"/>
      <c r="B54" s="2" t="s">
        <v>91</v>
      </c>
      <c r="C54" s="16">
        <f>SUM(C44:C53)</f>
        <v>958000</v>
      </c>
      <c r="D54" s="2">
        <f>SUM(D44:D53)</f>
        <v>168129</v>
      </c>
      <c r="E54" s="34">
        <f>SUM(E44:E53)</f>
        <v>1477000</v>
      </c>
      <c r="F54" s="34">
        <v>1477000</v>
      </c>
      <c r="G54" s="2">
        <f>SUM(G44:G53)</f>
        <v>905000</v>
      </c>
    </row>
    <row r="56" spans="1:7" x14ac:dyDescent="0.25">
      <c r="B56" s="2" t="s">
        <v>92</v>
      </c>
    </row>
    <row r="58" spans="1:7" x14ac:dyDescent="0.25">
      <c r="A58" s="23" t="s">
        <v>48</v>
      </c>
      <c r="B58" s="8" t="s">
        <v>73</v>
      </c>
      <c r="C58" s="20">
        <v>163000</v>
      </c>
      <c r="D58" s="1">
        <f>C58*0.65*0.27</f>
        <v>28606.500000000004</v>
      </c>
      <c r="E58" s="33">
        <v>128000</v>
      </c>
      <c r="G58" s="1">
        <v>155000</v>
      </c>
    </row>
    <row r="59" spans="1:7" x14ac:dyDescent="0.25">
      <c r="A59" s="23" t="s">
        <v>49</v>
      </c>
      <c r="B59" s="8" t="s">
        <v>207</v>
      </c>
      <c r="C59" s="20">
        <v>466000</v>
      </c>
      <c r="D59" s="1">
        <f>C59*0.27</f>
        <v>125820.00000000001</v>
      </c>
      <c r="E59" s="33">
        <v>121000</v>
      </c>
      <c r="G59" s="1">
        <v>444000</v>
      </c>
    </row>
    <row r="60" spans="1:7" x14ac:dyDescent="0.25">
      <c r="A60" s="23" t="s">
        <v>100</v>
      </c>
      <c r="B60" s="8" t="s">
        <v>189</v>
      </c>
      <c r="C60" s="20">
        <v>0</v>
      </c>
      <c r="D60" s="1">
        <f>C60*0.27</f>
        <v>0</v>
      </c>
      <c r="E60" s="33">
        <v>261000</v>
      </c>
      <c r="G60" s="1">
        <v>53000</v>
      </c>
    </row>
    <row r="61" spans="1:7" x14ac:dyDescent="0.25">
      <c r="A61" s="23" t="s">
        <v>131</v>
      </c>
      <c r="B61" s="8" t="s">
        <v>221</v>
      </c>
      <c r="C61" s="20">
        <v>0</v>
      </c>
      <c r="E61" s="33">
        <v>345000</v>
      </c>
      <c r="G61" s="1">
        <v>230000</v>
      </c>
    </row>
    <row r="63" spans="1:7" s="2" customFormat="1" x14ac:dyDescent="0.25">
      <c r="A63" s="14"/>
      <c r="B63" s="2" t="s">
        <v>93</v>
      </c>
      <c r="C63" s="16">
        <f>SUM(C58:C62)</f>
        <v>629000</v>
      </c>
      <c r="D63" s="2">
        <f>SUM(D58:D62)</f>
        <v>154426.50000000003</v>
      </c>
      <c r="E63" s="34">
        <f>SUM(E58:E62)</f>
        <v>855000</v>
      </c>
      <c r="F63" s="34"/>
      <c r="G63" s="2">
        <f>SUM(G58:G62)</f>
        <v>882000</v>
      </c>
    </row>
    <row r="65" spans="1:7" x14ac:dyDescent="0.25">
      <c r="B65" s="2" t="s">
        <v>94</v>
      </c>
    </row>
    <row r="67" spans="1:7" x14ac:dyDescent="0.25">
      <c r="A67" s="27" t="s">
        <v>101</v>
      </c>
      <c r="B67" s="9" t="s">
        <v>4</v>
      </c>
      <c r="C67" s="36">
        <v>550000</v>
      </c>
      <c r="E67" s="33">
        <v>635000</v>
      </c>
      <c r="G67" s="1">
        <v>661000</v>
      </c>
    </row>
    <row r="68" spans="1:7" x14ac:dyDescent="0.25">
      <c r="A68" s="27" t="s">
        <v>102</v>
      </c>
      <c r="B68" s="9" t="s">
        <v>5</v>
      </c>
      <c r="C68" s="36">
        <v>10000</v>
      </c>
      <c r="E68" s="33">
        <v>32000</v>
      </c>
      <c r="G68" s="1">
        <v>7000</v>
      </c>
    </row>
    <row r="69" spans="1:7" x14ac:dyDescent="0.25">
      <c r="A69" s="27" t="s">
        <v>103</v>
      </c>
      <c r="B69" s="9" t="s">
        <v>6</v>
      </c>
      <c r="C69" s="36">
        <v>10000</v>
      </c>
      <c r="E69" s="33">
        <v>12000</v>
      </c>
      <c r="G69" s="1">
        <v>0</v>
      </c>
    </row>
    <row r="70" spans="1:7" x14ac:dyDescent="0.25">
      <c r="A70" s="27" t="s">
        <v>181</v>
      </c>
      <c r="B70" s="9" t="s">
        <v>180</v>
      </c>
      <c r="C70" s="36">
        <v>50000</v>
      </c>
      <c r="E70" s="33">
        <v>254000</v>
      </c>
      <c r="G70" s="1">
        <v>0</v>
      </c>
    </row>
    <row r="71" spans="1:7" x14ac:dyDescent="0.25">
      <c r="A71" s="27" t="s">
        <v>104</v>
      </c>
      <c r="B71" s="9" t="s">
        <v>7</v>
      </c>
      <c r="C71" s="36">
        <v>70000</v>
      </c>
      <c r="E71" s="33">
        <v>89000</v>
      </c>
      <c r="G71" s="1">
        <v>57000</v>
      </c>
    </row>
    <row r="72" spans="1:7" x14ac:dyDescent="0.25">
      <c r="A72" s="27" t="s">
        <v>105</v>
      </c>
      <c r="B72" s="9" t="s">
        <v>192</v>
      </c>
      <c r="C72" s="20"/>
      <c r="E72" s="33">
        <v>352000</v>
      </c>
      <c r="G72" s="1">
        <v>806000</v>
      </c>
    </row>
    <row r="73" spans="1:7" x14ac:dyDescent="0.25">
      <c r="A73" s="27" t="s">
        <v>106</v>
      </c>
      <c r="B73" s="9" t="s">
        <v>8</v>
      </c>
      <c r="C73" s="36">
        <v>1000000</v>
      </c>
      <c r="E73" s="33">
        <v>762000</v>
      </c>
      <c r="G73" s="1">
        <v>742000</v>
      </c>
    </row>
    <row r="74" spans="1:7" x14ac:dyDescent="0.25">
      <c r="A74" s="27" t="s">
        <v>215</v>
      </c>
      <c r="B74" s="9" t="s">
        <v>216</v>
      </c>
      <c r="C74" s="36">
        <v>20000</v>
      </c>
    </row>
    <row r="75" spans="1:7" x14ac:dyDescent="0.25">
      <c r="A75" s="27" t="s">
        <v>107</v>
      </c>
      <c r="B75" s="9" t="s">
        <v>193</v>
      </c>
      <c r="C75" s="20"/>
      <c r="E75" s="33">
        <v>152000</v>
      </c>
      <c r="G75" s="1">
        <v>94000</v>
      </c>
    </row>
    <row r="76" spans="1:7" x14ac:dyDescent="0.25">
      <c r="A76" s="27" t="s">
        <v>108</v>
      </c>
      <c r="B76" s="9" t="s">
        <v>9</v>
      </c>
      <c r="C76" s="36">
        <v>250000</v>
      </c>
      <c r="E76" s="33">
        <v>318000</v>
      </c>
      <c r="G76" s="1">
        <v>191000</v>
      </c>
    </row>
    <row r="77" spans="1:7" x14ac:dyDescent="0.25">
      <c r="A77" s="27" t="s">
        <v>109</v>
      </c>
      <c r="B77" s="9" t="s">
        <v>10</v>
      </c>
      <c r="C77" s="36">
        <v>300000</v>
      </c>
      <c r="E77" s="33">
        <v>230000</v>
      </c>
      <c r="G77" s="1">
        <v>230000</v>
      </c>
    </row>
    <row r="78" spans="1:7" x14ac:dyDescent="0.25">
      <c r="A78" s="27" t="s">
        <v>182</v>
      </c>
      <c r="B78" s="9" t="s">
        <v>183</v>
      </c>
      <c r="C78" s="36">
        <v>10000</v>
      </c>
      <c r="E78" s="33">
        <v>64000</v>
      </c>
      <c r="G78" s="1">
        <v>45000</v>
      </c>
    </row>
    <row r="79" spans="1:7" x14ac:dyDescent="0.25">
      <c r="A79" s="27" t="s">
        <v>110</v>
      </c>
      <c r="B79" s="9" t="s">
        <v>194</v>
      </c>
      <c r="C79" s="36">
        <v>20000</v>
      </c>
      <c r="E79" s="33">
        <v>12000</v>
      </c>
      <c r="G79" s="1">
        <v>6000</v>
      </c>
    </row>
    <row r="80" spans="1:7" x14ac:dyDescent="0.25">
      <c r="A80" s="27" t="s">
        <v>111</v>
      </c>
      <c r="B80" s="9" t="s">
        <v>11</v>
      </c>
      <c r="C80" s="36">
        <v>10000</v>
      </c>
      <c r="E80" s="33">
        <v>127000</v>
      </c>
      <c r="G80" s="1">
        <v>2000</v>
      </c>
    </row>
    <row r="81" spans="1:7" x14ac:dyDescent="0.25">
      <c r="A81" s="27" t="s">
        <v>184</v>
      </c>
      <c r="B81" s="9" t="s">
        <v>195</v>
      </c>
      <c r="C81" s="36">
        <v>20000</v>
      </c>
      <c r="E81" s="33">
        <v>12000</v>
      </c>
      <c r="G81" s="1">
        <v>0</v>
      </c>
    </row>
    <row r="82" spans="1:7" x14ac:dyDescent="0.25">
      <c r="A82" s="27" t="s">
        <v>112</v>
      </c>
      <c r="B82" s="9" t="s">
        <v>12</v>
      </c>
      <c r="C82" s="36">
        <v>300000</v>
      </c>
      <c r="E82" s="33">
        <v>635000</v>
      </c>
      <c r="G82" s="1">
        <v>635000</v>
      </c>
    </row>
    <row r="83" spans="1:7" x14ac:dyDescent="0.25">
      <c r="A83" s="27" t="s">
        <v>113</v>
      </c>
      <c r="B83" s="9" t="s">
        <v>13</v>
      </c>
      <c r="C83" s="36">
        <v>500000</v>
      </c>
      <c r="E83" s="33">
        <v>318000</v>
      </c>
      <c r="G83" s="1">
        <v>318000</v>
      </c>
    </row>
    <row r="84" spans="1:7" x14ac:dyDescent="0.25">
      <c r="A84" s="27" t="s">
        <v>114</v>
      </c>
      <c r="B84" s="9" t="s">
        <v>14</v>
      </c>
      <c r="C84" s="36">
        <v>1800000</v>
      </c>
      <c r="E84" s="33">
        <v>2032000</v>
      </c>
      <c r="G84" s="1">
        <v>2032000</v>
      </c>
    </row>
    <row r="85" spans="1:7" x14ac:dyDescent="0.25">
      <c r="A85" s="27" t="s">
        <v>186</v>
      </c>
      <c r="B85" s="9" t="s">
        <v>187</v>
      </c>
      <c r="C85" s="20"/>
      <c r="E85" s="33">
        <v>445000</v>
      </c>
      <c r="G85" s="1">
        <v>485000</v>
      </c>
    </row>
    <row r="86" spans="1:7" x14ac:dyDescent="0.25">
      <c r="A86" s="27" t="s">
        <v>203</v>
      </c>
      <c r="B86" s="9" t="s">
        <v>196</v>
      </c>
      <c r="C86" s="36">
        <v>600000</v>
      </c>
      <c r="E86" s="33">
        <v>254000</v>
      </c>
      <c r="G86" s="1">
        <v>364000</v>
      </c>
    </row>
    <row r="87" spans="1:7" x14ac:dyDescent="0.25">
      <c r="A87" s="27" t="s">
        <v>163</v>
      </c>
      <c r="B87" s="9" t="s">
        <v>197</v>
      </c>
      <c r="C87" s="20"/>
      <c r="E87" s="33">
        <v>152000</v>
      </c>
      <c r="G87" s="1">
        <v>152000</v>
      </c>
    </row>
    <row r="88" spans="1:7" x14ac:dyDescent="0.25">
      <c r="A88" s="27" t="s">
        <v>217</v>
      </c>
      <c r="B88" s="9" t="s">
        <v>218</v>
      </c>
      <c r="C88" s="36">
        <v>500000</v>
      </c>
    </row>
    <row r="89" spans="1:7" x14ac:dyDescent="0.25">
      <c r="A89" s="27" t="s">
        <v>170</v>
      </c>
      <c r="B89" s="9" t="s">
        <v>214</v>
      </c>
      <c r="C89" s="36">
        <v>400000</v>
      </c>
      <c r="G89" s="1">
        <v>0</v>
      </c>
    </row>
    <row r="90" spans="1:7" x14ac:dyDescent="0.25">
      <c r="A90" s="27" t="s">
        <v>202</v>
      </c>
      <c r="B90" s="9" t="s">
        <v>188</v>
      </c>
      <c r="C90" s="36">
        <v>1400000</v>
      </c>
      <c r="E90" s="33">
        <v>889000</v>
      </c>
      <c r="G90" s="1">
        <v>843000</v>
      </c>
    </row>
    <row r="91" spans="1:7" x14ac:dyDescent="0.25">
      <c r="A91" s="27" t="s">
        <v>162</v>
      </c>
      <c r="B91" s="9" t="s">
        <v>168</v>
      </c>
      <c r="C91" s="36">
        <v>1100000</v>
      </c>
      <c r="E91" s="33">
        <v>889000</v>
      </c>
      <c r="G91" s="1">
        <v>1050000</v>
      </c>
    </row>
    <row r="93" spans="1:7" s="2" customFormat="1" x14ac:dyDescent="0.25">
      <c r="A93" s="14"/>
      <c r="B93" s="2" t="s">
        <v>21</v>
      </c>
      <c r="C93" s="16">
        <f>SUM(C67:C92)</f>
        <v>8920000</v>
      </c>
      <c r="D93" s="2">
        <f>SUM(D67:D92)</f>
        <v>0</v>
      </c>
      <c r="E93" s="34">
        <f>SUM(E67:E92)</f>
        <v>8665000</v>
      </c>
      <c r="F93" s="34"/>
      <c r="G93" s="2">
        <f>SUM(G67:G92)</f>
        <v>8720000</v>
      </c>
    </row>
    <row r="94" spans="1:7" x14ac:dyDescent="0.25">
      <c r="B94" s="2"/>
      <c r="D94" s="2"/>
    </row>
    <row r="95" spans="1:7" x14ac:dyDescent="0.25">
      <c r="B95" s="2" t="s">
        <v>51</v>
      </c>
      <c r="D95" s="2"/>
    </row>
    <row r="97" spans="1:7" x14ac:dyDescent="0.25">
      <c r="A97" s="23" t="s">
        <v>115</v>
      </c>
      <c r="B97" s="10" t="s">
        <v>74</v>
      </c>
      <c r="C97" s="20">
        <v>0</v>
      </c>
      <c r="D97" s="1">
        <f>C97*27/100</f>
        <v>0</v>
      </c>
      <c r="E97" s="33">
        <v>836000</v>
      </c>
      <c r="G97" s="1">
        <v>1453000</v>
      </c>
    </row>
    <row r="98" spans="1:7" x14ac:dyDescent="0.25">
      <c r="A98" s="23" t="s">
        <v>116</v>
      </c>
      <c r="B98" s="10" t="s">
        <v>178</v>
      </c>
      <c r="C98" s="20">
        <v>600000</v>
      </c>
      <c r="D98" s="1">
        <v>36728</v>
      </c>
      <c r="E98" s="33">
        <v>469000</v>
      </c>
      <c r="G98" s="1">
        <v>476000</v>
      </c>
    </row>
    <row r="100" spans="1:7" s="2" customFormat="1" x14ac:dyDescent="0.25">
      <c r="A100" s="14"/>
      <c r="B100" s="2" t="s">
        <v>95</v>
      </c>
      <c r="C100" s="16">
        <f>SUM(C97:C99)</f>
        <v>600000</v>
      </c>
      <c r="D100" s="2">
        <f>SUM(D97:D99)</f>
        <v>36728</v>
      </c>
      <c r="E100" s="34">
        <f>SUM(E97:E99)</f>
        <v>1305000</v>
      </c>
      <c r="F100" s="34"/>
      <c r="G100" s="2">
        <f>SUM(G97:G99)</f>
        <v>1929000</v>
      </c>
    </row>
    <row r="102" spans="1:7" x14ac:dyDescent="0.25">
      <c r="B102" s="2" t="s">
        <v>96</v>
      </c>
    </row>
    <row r="104" spans="1:7" x14ac:dyDescent="0.25">
      <c r="A104" s="23" t="s">
        <v>117</v>
      </c>
      <c r="B104" s="11" t="s">
        <v>75</v>
      </c>
      <c r="C104" s="20">
        <v>5214000</v>
      </c>
      <c r="D104" s="1">
        <f>C104*83/1000</f>
        <v>432762</v>
      </c>
      <c r="E104" s="33">
        <v>4416000</v>
      </c>
      <c r="G104" s="1">
        <v>4467000</v>
      </c>
    </row>
    <row r="106" spans="1:7" s="2" customFormat="1" x14ac:dyDescent="0.25">
      <c r="A106" s="14"/>
      <c r="B106" s="2" t="s">
        <v>97</v>
      </c>
      <c r="C106" s="16">
        <f>SUM(C104:C105)</f>
        <v>5214000</v>
      </c>
      <c r="D106" s="2">
        <f>SUM(D104:D105)</f>
        <v>432762</v>
      </c>
      <c r="E106" s="34">
        <f>SUM(E104:E105)</f>
        <v>4416000</v>
      </c>
      <c r="F106" s="34">
        <v>4416000</v>
      </c>
      <c r="G106" s="2">
        <f>SUM(G104:G105)</f>
        <v>4467000</v>
      </c>
    </row>
    <row r="108" spans="1:7" x14ac:dyDescent="0.25">
      <c r="B108" s="2" t="s">
        <v>52</v>
      </c>
    </row>
    <row r="110" spans="1:7" x14ac:dyDescent="0.25">
      <c r="A110" s="23" t="s">
        <v>118</v>
      </c>
      <c r="B110" s="12" t="s">
        <v>76</v>
      </c>
      <c r="C110" s="20">
        <v>50000</v>
      </c>
      <c r="D110" s="1">
        <v>0</v>
      </c>
      <c r="E110" s="33">
        <v>96000</v>
      </c>
      <c r="G110" s="1">
        <v>4000</v>
      </c>
    </row>
    <row r="111" spans="1:7" x14ac:dyDescent="0.25">
      <c r="A111" s="23" t="s">
        <v>119</v>
      </c>
      <c r="B111" s="12" t="s">
        <v>77</v>
      </c>
      <c r="C111" s="20">
        <v>0</v>
      </c>
      <c r="D111" s="1">
        <v>0</v>
      </c>
      <c r="E111" s="33">
        <v>0</v>
      </c>
    </row>
    <row r="112" spans="1:7" x14ac:dyDescent="0.25">
      <c r="A112" s="23" t="s">
        <v>120</v>
      </c>
      <c r="B112" s="12" t="s">
        <v>78</v>
      </c>
      <c r="C112" s="20">
        <v>0</v>
      </c>
      <c r="D112" s="1">
        <v>0</v>
      </c>
      <c r="E112" s="33">
        <v>0</v>
      </c>
      <c r="G112" s="1">
        <v>0</v>
      </c>
    </row>
    <row r="113" spans="1:7" x14ac:dyDescent="0.25">
      <c r="A113" s="23" t="s">
        <v>121</v>
      </c>
      <c r="B113" s="12" t="s">
        <v>79</v>
      </c>
      <c r="C113" s="20">
        <v>1000000</v>
      </c>
      <c r="D113" s="1">
        <v>0</v>
      </c>
      <c r="E113" s="33">
        <v>1000000</v>
      </c>
      <c r="G113" s="1">
        <v>1000000</v>
      </c>
    </row>
    <row r="114" spans="1:7" x14ac:dyDescent="0.25">
      <c r="A114" s="23" t="s">
        <v>122</v>
      </c>
      <c r="B114" s="12" t="s">
        <v>80</v>
      </c>
      <c r="C114" s="20">
        <v>311000</v>
      </c>
      <c r="D114" s="1">
        <f>C114*0.27</f>
        <v>83970</v>
      </c>
      <c r="E114" s="33">
        <v>300000</v>
      </c>
      <c r="G114" s="1">
        <v>297000</v>
      </c>
    </row>
    <row r="115" spans="1:7" x14ac:dyDescent="0.25">
      <c r="A115" s="23" t="s">
        <v>123</v>
      </c>
      <c r="B115" s="12" t="s">
        <v>169</v>
      </c>
      <c r="C115" s="20">
        <v>600000</v>
      </c>
      <c r="D115" s="1">
        <v>0</v>
      </c>
      <c r="E115" s="33">
        <v>480000</v>
      </c>
      <c r="G115" s="1">
        <v>480000</v>
      </c>
    </row>
    <row r="116" spans="1:7" x14ac:dyDescent="0.25">
      <c r="A116" s="23" t="s">
        <v>124</v>
      </c>
      <c r="B116" s="12" t="s">
        <v>81</v>
      </c>
      <c r="C116" s="20">
        <v>1220000</v>
      </c>
      <c r="D116" s="1">
        <v>0</v>
      </c>
      <c r="E116" s="33">
        <v>860000</v>
      </c>
      <c r="G116" s="1">
        <v>860000</v>
      </c>
    </row>
    <row r="117" spans="1:7" x14ac:dyDescent="0.25">
      <c r="A117" s="23" t="s">
        <v>125</v>
      </c>
      <c r="B117" s="12" t="s">
        <v>82</v>
      </c>
      <c r="C117" s="20">
        <v>150000</v>
      </c>
      <c r="D117" s="1">
        <v>0</v>
      </c>
      <c r="E117" s="33">
        <v>0</v>
      </c>
      <c r="G117" s="1">
        <v>0</v>
      </c>
    </row>
    <row r="118" spans="1:7" x14ac:dyDescent="0.25">
      <c r="A118" s="23" t="s">
        <v>126</v>
      </c>
      <c r="B118" s="12" t="s">
        <v>83</v>
      </c>
      <c r="C118" s="20">
        <v>451000</v>
      </c>
      <c r="D118" s="1">
        <v>0</v>
      </c>
      <c r="E118" s="33">
        <v>451000</v>
      </c>
      <c r="G118" s="1">
        <v>475000</v>
      </c>
    </row>
    <row r="119" spans="1:7" x14ac:dyDescent="0.25">
      <c r="A119" s="23" t="s">
        <v>179</v>
      </c>
      <c r="B119" s="12" t="s">
        <v>191</v>
      </c>
      <c r="C119" s="20">
        <v>120000</v>
      </c>
      <c r="G119" s="1">
        <v>104000</v>
      </c>
    </row>
    <row r="121" spans="1:7" s="2" customFormat="1" x14ac:dyDescent="0.25">
      <c r="A121" s="14"/>
      <c r="B121" s="2" t="s">
        <v>98</v>
      </c>
      <c r="C121" s="16">
        <f>SUM(C110:C120)</f>
        <v>3902000</v>
      </c>
      <c r="D121" s="2">
        <f>SUM(D110:D120)</f>
        <v>83970</v>
      </c>
      <c r="E121" s="34">
        <f>SUM(E110:E120)</f>
        <v>3187000</v>
      </c>
      <c r="F121" s="34"/>
      <c r="G121" s="2">
        <f>SUM(G110:G120)</f>
        <v>3220000</v>
      </c>
    </row>
    <row r="123" spans="1:7" s="2" customFormat="1" x14ac:dyDescent="0.25">
      <c r="A123" s="14" t="s">
        <v>3</v>
      </c>
      <c r="B123" s="2" t="s">
        <v>139</v>
      </c>
      <c r="C123" s="16">
        <f>C125+C126+C127</f>
        <v>70457000</v>
      </c>
      <c r="E123" s="34">
        <f>E125+E126+E127</f>
        <v>57252000</v>
      </c>
      <c r="F123" s="34">
        <f>F125+F126+F127</f>
        <v>71610000</v>
      </c>
      <c r="G123" s="2">
        <f>G125+G126+G127</f>
        <v>58455000</v>
      </c>
    </row>
    <row r="124" spans="1:7" x14ac:dyDescent="0.25">
      <c r="B124" s="2" t="s">
        <v>142</v>
      </c>
      <c r="C124" s="19"/>
      <c r="D124" s="2"/>
      <c r="E124" s="34"/>
      <c r="F124" s="34"/>
    </row>
    <row r="125" spans="1:7" s="2" customFormat="1" x14ac:dyDescent="0.25">
      <c r="A125" s="14"/>
      <c r="B125" s="2" t="s">
        <v>15</v>
      </c>
      <c r="C125" s="16">
        <f>C13+C20+C25+C40+C63+C93+C100+C121+C162+4927000</f>
        <v>64285000</v>
      </c>
      <c r="E125" s="34">
        <f>E20+E25+E40+E63+E93+E100+E121+E13</f>
        <v>51359000</v>
      </c>
      <c r="F125" s="34">
        <v>65717000</v>
      </c>
      <c r="G125" s="2">
        <f>G13+G20+G25+G40+G63+G93+G121+G100</f>
        <v>53083000</v>
      </c>
    </row>
    <row r="126" spans="1:7" s="2" customFormat="1" x14ac:dyDescent="0.25">
      <c r="A126" s="14"/>
      <c r="B126" s="2" t="s">
        <v>140</v>
      </c>
      <c r="C126" s="16">
        <f>C54</f>
        <v>958000</v>
      </c>
      <c r="E126" s="34">
        <f>E54</f>
        <v>1477000</v>
      </c>
      <c r="F126" s="34">
        <v>1477000</v>
      </c>
      <c r="G126" s="2">
        <f>G54</f>
        <v>905000</v>
      </c>
    </row>
    <row r="127" spans="1:7" s="2" customFormat="1" x14ac:dyDescent="0.25">
      <c r="A127" s="14"/>
      <c r="B127" s="2" t="s">
        <v>97</v>
      </c>
      <c r="C127" s="16">
        <f>C106</f>
        <v>5214000</v>
      </c>
      <c r="E127" s="34">
        <f>E106</f>
        <v>4416000</v>
      </c>
      <c r="F127" s="34">
        <v>4416000</v>
      </c>
      <c r="G127" s="2">
        <f>G106</f>
        <v>4467000</v>
      </c>
    </row>
    <row r="128" spans="1:7" x14ac:dyDescent="0.25">
      <c r="B128" s="2"/>
    </row>
    <row r="129" spans="1:7" x14ac:dyDescent="0.25">
      <c r="A129" s="23" t="s">
        <v>16</v>
      </c>
      <c r="B129" s="2" t="s">
        <v>17</v>
      </c>
    </row>
    <row r="130" spans="1:7" x14ac:dyDescent="0.25">
      <c r="B130" s="2" t="s">
        <v>18</v>
      </c>
    </row>
    <row r="131" spans="1:7" x14ac:dyDescent="0.25">
      <c r="B131" s="2"/>
    </row>
    <row r="132" spans="1:7" x14ac:dyDescent="0.25">
      <c r="A132" s="27" t="s">
        <v>220</v>
      </c>
      <c r="B132" s="13" t="s">
        <v>204</v>
      </c>
      <c r="C132" s="20">
        <v>33444000</v>
      </c>
      <c r="D132" s="1">
        <f t="shared" ref="D132:D133" si="4">C132*0.5*0.27</f>
        <v>4514940</v>
      </c>
      <c r="E132" s="33">
        <v>29997480</v>
      </c>
      <c r="F132" s="33">
        <v>23537000</v>
      </c>
      <c r="G132" s="1">
        <v>27456000</v>
      </c>
    </row>
    <row r="133" spans="1:7" x14ac:dyDescent="0.25">
      <c r="A133" s="27" t="s">
        <v>19</v>
      </c>
      <c r="B133" s="13" t="s">
        <v>20</v>
      </c>
      <c r="C133" s="20">
        <v>1818000</v>
      </c>
      <c r="D133" s="1">
        <f t="shared" si="4"/>
        <v>245430.00000000003</v>
      </c>
      <c r="E133" s="33">
        <v>0</v>
      </c>
      <c r="F133" s="33">
        <v>0</v>
      </c>
      <c r="G133" s="1">
        <v>0</v>
      </c>
    </row>
    <row r="135" spans="1:7" s="2" customFormat="1" x14ac:dyDescent="0.25">
      <c r="A135" s="14" t="s">
        <v>16</v>
      </c>
      <c r="B135" s="2" t="s">
        <v>21</v>
      </c>
      <c r="C135" s="16">
        <f>SUM(C132:C134)</f>
        <v>35262000</v>
      </c>
      <c r="D135" s="2">
        <f>SUM(D132:D134)</f>
        <v>4760370</v>
      </c>
      <c r="E135" s="34">
        <f>SUM(E132:E134)</f>
        <v>29997480</v>
      </c>
      <c r="F135" s="34">
        <f>SUM(F132:F134)</f>
        <v>23537000</v>
      </c>
      <c r="G135" s="2">
        <f>SUM(G132:G134)</f>
        <v>27456000</v>
      </c>
    </row>
    <row r="137" spans="1:7" x14ac:dyDescent="0.25">
      <c r="A137" s="23" t="s">
        <v>22</v>
      </c>
      <c r="B137" s="14" t="s">
        <v>99</v>
      </c>
      <c r="D137" s="2"/>
    </row>
    <row r="138" spans="1:7" x14ac:dyDescent="0.25">
      <c r="B138" s="2"/>
      <c r="D138" s="2"/>
    </row>
    <row r="139" spans="1:7" x14ac:dyDescent="0.25">
      <c r="A139" s="23" t="s">
        <v>127</v>
      </c>
      <c r="B139" s="15" t="s">
        <v>185</v>
      </c>
      <c r="C139" s="20">
        <v>0</v>
      </c>
      <c r="D139" s="1">
        <f>C139*0.27</f>
        <v>0</v>
      </c>
      <c r="E139" s="33">
        <v>5845000</v>
      </c>
      <c r="G139" s="1">
        <v>4816000</v>
      </c>
    </row>
    <row r="140" spans="1:7" x14ac:dyDescent="0.25">
      <c r="A140" s="23" t="s">
        <v>128</v>
      </c>
      <c r="B140" s="15" t="s">
        <v>208</v>
      </c>
      <c r="C140" s="20">
        <v>9200000</v>
      </c>
      <c r="D140" s="1">
        <f t="shared" ref="D140:D141" si="5">C140*0.27</f>
        <v>2484000</v>
      </c>
      <c r="E140" s="33">
        <v>2400000</v>
      </c>
      <c r="F140" s="33">
        <v>2400000</v>
      </c>
      <c r="G140" s="1">
        <v>2400000</v>
      </c>
    </row>
    <row r="141" spans="1:7" x14ac:dyDescent="0.25">
      <c r="A141" s="23" t="s">
        <v>129</v>
      </c>
      <c r="B141" s="15" t="s">
        <v>219</v>
      </c>
      <c r="C141" s="20">
        <v>510000</v>
      </c>
      <c r="D141" s="1">
        <f t="shared" si="5"/>
        <v>137700</v>
      </c>
      <c r="G141" s="1">
        <v>0</v>
      </c>
    </row>
    <row r="142" spans="1:7" x14ac:dyDescent="0.25">
      <c r="A142" s="23" t="s">
        <v>130</v>
      </c>
      <c r="B142" s="15" t="s">
        <v>84</v>
      </c>
      <c r="C142" s="20">
        <v>735000</v>
      </c>
      <c r="D142" s="1">
        <v>0</v>
      </c>
      <c r="E142" s="33">
        <v>700000</v>
      </c>
      <c r="G142" s="1">
        <v>700000</v>
      </c>
    </row>
    <row r="144" spans="1:7" s="2" customFormat="1" x14ac:dyDescent="0.25">
      <c r="A144" s="14"/>
      <c r="B144" s="2" t="s">
        <v>23</v>
      </c>
      <c r="C144" s="16">
        <f>SUM(C139:C143)</f>
        <v>10445000</v>
      </c>
      <c r="D144" s="2">
        <f>SUM(D139:D143)</f>
        <v>2621700</v>
      </c>
      <c r="E144" s="34">
        <f>SUM(E139:E143)</f>
        <v>8945000</v>
      </c>
      <c r="F144" s="34">
        <f>SUM(F139:F143)</f>
        <v>2400000</v>
      </c>
      <c r="G144" s="2">
        <f>SUM(G139:G143)</f>
        <v>7916000</v>
      </c>
    </row>
    <row r="145" spans="1:7" s="2" customFormat="1" x14ac:dyDescent="0.25">
      <c r="A145" s="14"/>
      <c r="C145" s="16"/>
      <c r="E145" s="34"/>
      <c r="F145" s="34"/>
    </row>
    <row r="146" spans="1:7" x14ac:dyDescent="0.25">
      <c r="A146" s="23" t="s">
        <v>172</v>
      </c>
      <c r="B146" s="14" t="s">
        <v>173</v>
      </c>
    </row>
    <row r="147" spans="1:7" x14ac:dyDescent="0.25">
      <c r="B147" s="2"/>
    </row>
    <row r="148" spans="1:7" x14ac:dyDescent="0.25">
      <c r="A148" s="23" t="s">
        <v>209</v>
      </c>
      <c r="B148" s="28" t="s">
        <v>210</v>
      </c>
      <c r="C148" s="20"/>
      <c r="G148" s="1">
        <v>1452000</v>
      </c>
    </row>
    <row r="149" spans="1:7" x14ac:dyDescent="0.25">
      <c r="A149" s="23" t="s">
        <v>211</v>
      </c>
      <c r="B149" s="28" t="s">
        <v>212</v>
      </c>
      <c r="C149" s="20"/>
      <c r="G149" s="1">
        <v>475000</v>
      </c>
    </row>
    <row r="150" spans="1:7" x14ac:dyDescent="0.25">
      <c r="B150" s="29"/>
    </row>
    <row r="151" spans="1:7" s="2" customFormat="1" x14ac:dyDescent="0.25">
      <c r="A151" s="30" t="s">
        <v>172</v>
      </c>
      <c r="B151" s="2" t="s">
        <v>174</v>
      </c>
      <c r="C151" s="16">
        <f>SUM(C148:C150)</f>
        <v>0</v>
      </c>
      <c r="D151" s="2">
        <f>SUM(D148:D150)</f>
        <v>0</v>
      </c>
      <c r="E151" s="34">
        <f>SUM(E148:E150)</f>
        <v>0</v>
      </c>
      <c r="F151" s="34">
        <f>SUM(F148:F150)</f>
        <v>0</v>
      </c>
      <c r="G151" s="2">
        <f>SUM(G148:G150)</f>
        <v>1927000</v>
      </c>
    </row>
    <row r="152" spans="1:7" x14ac:dyDescent="0.25">
      <c r="A152" s="24"/>
      <c r="B152" s="2"/>
      <c r="D152" s="2"/>
      <c r="E152" s="34"/>
      <c r="F152" s="34"/>
    </row>
    <row r="153" spans="1:7" x14ac:dyDescent="0.25">
      <c r="A153" s="23" t="s">
        <v>198</v>
      </c>
      <c r="B153" s="1" t="s">
        <v>201</v>
      </c>
      <c r="C153" s="20">
        <v>0</v>
      </c>
      <c r="E153" s="33">
        <v>3655000</v>
      </c>
      <c r="G153" s="1">
        <v>3679000</v>
      </c>
    </row>
    <row r="154" spans="1:7" x14ac:dyDescent="0.25">
      <c r="A154" s="23" t="s">
        <v>199</v>
      </c>
      <c r="B154" s="1" t="s">
        <v>200</v>
      </c>
      <c r="C154" s="20">
        <v>0</v>
      </c>
      <c r="E154" s="33">
        <v>1715000</v>
      </c>
      <c r="G154" s="1">
        <v>1715000</v>
      </c>
    </row>
    <row r="155" spans="1:7" x14ac:dyDescent="0.25">
      <c r="A155" s="23" t="s">
        <v>148</v>
      </c>
      <c r="B155" s="1" t="s">
        <v>159</v>
      </c>
      <c r="C155" s="20">
        <v>1000000</v>
      </c>
      <c r="E155" s="33">
        <v>850000</v>
      </c>
      <c r="G155" s="1">
        <v>1009000</v>
      </c>
    </row>
    <row r="156" spans="1:7" x14ac:dyDescent="0.25">
      <c r="A156" s="23" t="s">
        <v>132</v>
      </c>
      <c r="B156" s="1" t="s">
        <v>177</v>
      </c>
      <c r="C156" s="20">
        <v>479000</v>
      </c>
      <c r="E156" s="33">
        <v>908000</v>
      </c>
      <c r="G156" s="1">
        <v>456000</v>
      </c>
    </row>
    <row r="157" spans="1:7" x14ac:dyDescent="0.25">
      <c r="A157" s="23" t="s">
        <v>146</v>
      </c>
      <c r="B157" s="1" t="s">
        <v>133</v>
      </c>
      <c r="C157" s="20">
        <v>1615000</v>
      </c>
      <c r="E157" s="33">
        <v>1089000</v>
      </c>
      <c r="G157" s="1">
        <v>1538000</v>
      </c>
    </row>
    <row r="158" spans="1:7" x14ac:dyDescent="0.25">
      <c r="A158" s="23" t="s">
        <v>171</v>
      </c>
      <c r="B158" s="1" t="s">
        <v>147</v>
      </c>
      <c r="C158" s="20">
        <v>1059000</v>
      </c>
      <c r="E158" s="33">
        <v>986000</v>
      </c>
      <c r="G158" s="1">
        <v>1009000</v>
      </c>
    </row>
    <row r="159" spans="1:7" x14ac:dyDescent="0.25">
      <c r="A159" s="23" t="s">
        <v>164</v>
      </c>
      <c r="B159" s="1" t="s">
        <v>151</v>
      </c>
      <c r="C159" s="20">
        <v>100000</v>
      </c>
      <c r="E159" s="33">
        <v>100000</v>
      </c>
      <c r="G159" s="1">
        <v>462000</v>
      </c>
    </row>
    <row r="160" spans="1:7" x14ac:dyDescent="0.25">
      <c r="A160" s="23" t="s">
        <v>165</v>
      </c>
      <c r="B160" s="1" t="s">
        <v>152</v>
      </c>
      <c r="C160" s="20">
        <v>12000</v>
      </c>
      <c r="E160" s="33">
        <v>12000</v>
      </c>
      <c r="G160" s="1">
        <v>131000</v>
      </c>
    </row>
    <row r="162" spans="1:7" s="2" customFormat="1" x14ac:dyDescent="0.25">
      <c r="A162" s="14"/>
      <c r="B162" s="2" t="s">
        <v>144</v>
      </c>
      <c r="C162" s="16">
        <f>SUM(C153:C161)</f>
        <v>4265000</v>
      </c>
      <c r="D162" s="2">
        <f>SUM(D153:D161)</f>
        <v>0</v>
      </c>
      <c r="E162" s="34">
        <f>SUM(E153:E161)</f>
        <v>9315000</v>
      </c>
      <c r="F162" s="34"/>
      <c r="G162" s="2">
        <f>SUM(G153:G161)</f>
        <v>9999000</v>
      </c>
    </row>
    <row r="164" spans="1:7" s="16" customFormat="1" x14ac:dyDescent="0.25">
      <c r="A164" s="25"/>
      <c r="B164" s="16" t="s">
        <v>157</v>
      </c>
      <c r="C164" s="16">
        <f>C123+C135+C144-4927000</f>
        <v>111237000</v>
      </c>
      <c r="D164" s="16">
        <f>D162+N157+D144+D135+D121+D106+D100+D93+D63+D54+D40+D13</f>
        <v>9368298.5</v>
      </c>
      <c r="E164" s="34">
        <f>E123+E135+E144+E162+E151</f>
        <v>105509480</v>
      </c>
      <c r="F164" s="34">
        <f>F123+F135+F144</f>
        <v>97547000</v>
      </c>
      <c r="G164" s="2">
        <f>G123+G135+G144+G151+G162</f>
        <v>105753000</v>
      </c>
    </row>
    <row r="168" spans="1:7" s="2" customFormat="1" x14ac:dyDescent="0.25">
      <c r="A168" s="14"/>
      <c r="C168" s="16"/>
      <c r="E168" s="34"/>
      <c r="F168" s="34"/>
    </row>
  </sheetData>
  <mergeCells count="1">
    <mergeCell ref="C1:D1"/>
  </mergeCells>
  <printOptions gridLines="1"/>
  <pageMargins left="0.70866141732283472" right="0.55118110236220474" top="0.94488188976377963" bottom="0.55118110236220474" header="0.31496062992125984" footer="0.31496062992125984"/>
  <pageSetup paperSize="9" orientation="landscape" r:id="rId1"/>
  <headerFooter>
    <oddHeader>&amp;C&amp;"-,Félkövér"Marketing Kft. 2025. évi üzleti terve
&amp;R1. számú melléklet
Adatok forintban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Munka1!Nyomtatási_cím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2024-12-04T21:34:53Z</cp:lastPrinted>
  <dcterms:created xsi:type="dcterms:W3CDTF">2019-03-25T21:37:27Z</dcterms:created>
  <dcterms:modified xsi:type="dcterms:W3CDTF">2025-01-24T08:09:36Z</dcterms:modified>
</cp:coreProperties>
</file>