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estulet\előterjesztések\2025\2025.05.28\..sz.et. 2024. KÖH pénzügyi elszámolás (Kata)\"/>
    </mc:Choice>
  </mc:AlternateContent>
  <xr:revisionPtr revIDLastSave="0" documentId="13_ncr:1_{49E6BFD7-954C-44C5-8198-867ABF7203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öltségvetés" sheetId="16" r:id="rId1"/>
    <sheet name="1.mell.Kiadások" sheetId="8" r:id="rId2"/>
    <sheet name="2.mell.Bevételek" sheetId="5" r:id="rId3"/>
    <sheet name="Arányszámok" sheetId="14" r:id="rId4"/>
  </sheets>
  <externalReferences>
    <externalReference r:id="rId5"/>
  </externalReferences>
  <definedNames>
    <definedName name="_xlnm.Print_Area" localSheetId="1">'1.mell.Kiadások'!$A$1:$U$20</definedName>
    <definedName name="_xlnm.Print_Area" localSheetId="2">'2.mell.Bevételek'!$A$1:$O$27</definedName>
  </definedNames>
  <calcPr calcId="191029"/>
</workbook>
</file>

<file path=xl/calcChain.xml><?xml version="1.0" encoding="utf-8"?>
<calcChain xmlns="http://schemas.openxmlformats.org/spreadsheetml/2006/main">
  <c r="K2" i="5" l="1"/>
  <c r="J2" i="5"/>
  <c r="I2" i="5"/>
  <c r="H2" i="5"/>
  <c r="V18" i="8"/>
  <c r="O3" i="8"/>
  <c r="O4" i="8"/>
  <c r="O9" i="8"/>
  <c r="H63" i="16"/>
  <c r="H65" i="16" s="1"/>
  <c r="C8" i="16"/>
  <c r="H2" i="8"/>
  <c r="G18" i="8"/>
  <c r="F18" i="8"/>
  <c r="E18" i="8"/>
  <c r="N11" i="5"/>
  <c r="N15" i="5"/>
  <c r="R25" i="5"/>
  <c r="O6" i="8" l="1"/>
  <c r="U6" i="8" s="1"/>
  <c r="H6" i="8"/>
  <c r="U11" i="8"/>
  <c r="U12" i="8"/>
  <c r="U13" i="8"/>
  <c r="U14" i="8"/>
  <c r="U15" i="8"/>
  <c r="U16" i="8"/>
  <c r="U17" i="8"/>
  <c r="H11" i="8"/>
  <c r="H12" i="8"/>
  <c r="H16" i="8"/>
  <c r="H15" i="8"/>
  <c r="Q10" i="8" l="1"/>
  <c r="N18" i="5" l="1"/>
  <c r="N16" i="5"/>
  <c r="O7" i="8" l="1"/>
  <c r="D3" i="5"/>
  <c r="D4" i="5" l="1"/>
  <c r="H4" i="5" s="1"/>
  <c r="H3" i="8"/>
  <c r="H4" i="8"/>
  <c r="H5" i="8"/>
  <c r="H7" i="8"/>
  <c r="E3" i="5"/>
  <c r="O10" i="8"/>
  <c r="O2" i="8"/>
  <c r="N14" i="5"/>
  <c r="B8" i="8" l="1"/>
  <c r="H8" i="8" s="1"/>
  <c r="H14" i="8"/>
  <c r="H13" i="8"/>
  <c r="H10" i="8"/>
  <c r="H17" i="8"/>
  <c r="D9" i="8"/>
  <c r="D18" i="8" s="1"/>
  <c r="B18" i="8" l="1"/>
  <c r="C8" i="8"/>
  <c r="C9" i="8"/>
  <c r="D8" i="8"/>
  <c r="C18" i="8" l="1"/>
  <c r="P9" i="8"/>
  <c r="H9" i="8"/>
  <c r="H19" i="8" s="1"/>
  <c r="L17" i="5" l="1"/>
  <c r="M17" i="5"/>
  <c r="P10" i="8"/>
  <c r="R10" i="8"/>
  <c r="S10" i="8"/>
  <c r="T10" i="8"/>
  <c r="P4" i="8"/>
  <c r="Q4" i="8"/>
  <c r="R4" i="8"/>
  <c r="S4" i="8"/>
  <c r="T4" i="8"/>
  <c r="P5" i="8"/>
  <c r="Q5" i="8"/>
  <c r="R5" i="8"/>
  <c r="S5" i="8"/>
  <c r="T5" i="8"/>
  <c r="P7" i="8"/>
  <c r="Q7" i="8"/>
  <c r="R7" i="8"/>
  <c r="S7" i="8"/>
  <c r="T7" i="8"/>
  <c r="P3" i="8"/>
  <c r="Q3" i="8"/>
  <c r="R3" i="8"/>
  <c r="S3" i="8"/>
  <c r="T3" i="8"/>
  <c r="O5" i="8"/>
  <c r="P2" i="8"/>
  <c r="Q2" i="8"/>
  <c r="R2" i="8"/>
  <c r="S2" i="8"/>
  <c r="T2" i="8"/>
  <c r="H7" i="14"/>
  <c r="V14" i="8"/>
  <c r="Q9" i="8"/>
  <c r="U2" i="8" l="1"/>
  <c r="U5" i="8"/>
  <c r="P8" i="8"/>
  <c r="P18" i="8" s="1"/>
  <c r="U10" i="8"/>
  <c r="Q8" i="8"/>
  <c r="U4" i="8"/>
  <c r="O8" i="8"/>
  <c r="O18" i="8" s="1"/>
  <c r="T8" i="8"/>
  <c r="S8" i="8"/>
  <c r="R8" i="8"/>
  <c r="T9" i="8"/>
  <c r="R9" i="8"/>
  <c r="S9" i="8"/>
  <c r="H19" i="5" l="1"/>
  <c r="V17" i="8"/>
  <c r="N6" i="5"/>
  <c r="D7" i="14" l="1"/>
  <c r="E5" i="14" s="1"/>
  <c r="E12" i="14" l="1"/>
  <c r="E19" i="14" s="1"/>
  <c r="G5" i="14"/>
  <c r="H17" i="5"/>
  <c r="H21" i="5" s="1"/>
  <c r="E6" i="14"/>
  <c r="G6" i="14" s="1"/>
  <c r="E3" i="14"/>
  <c r="G3" i="14" s="1"/>
  <c r="E4" i="14"/>
  <c r="G4" i="14" s="1"/>
  <c r="H23" i="5" l="1"/>
  <c r="G7" i="14"/>
  <c r="E13" i="14"/>
  <c r="E20" i="14" s="1"/>
  <c r="E11" i="14"/>
  <c r="E18" i="14" s="1"/>
  <c r="E10" i="14"/>
  <c r="E17" i="14" s="1"/>
  <c r="E7" i="14"/>
  <c r="E14" i="14" l="1"/>
  <c r="U3" i="8" l="1"/>
  <c r="V3" i="8" s="1"/>
  <c r="C47" i="16" l="1"/>
  <c r="C53" i="16" l="1"/>
  <c r="C59" i="16" s="1"/>
  <c r="C31" i="16"/>
  <c r="C26" i="16"/>
  <c r="C20" i="16"/>
  <c r="C37" i="16" s="1"/>
  <c r="B2" i="16"/>
  <c r="H18" i="8" l="1"/>
  <c r="G3" i="5" l="1"/>
  <c r="F3" i="5"/>
  <c r="N2" i="5" l="1"/>
  <c r="O2" i="5" s="1"/>
  <c r="F4" i="5"/>
  <c r="J4" i="5" s="1"/>
  <c r="G4" i="5"/>
  <c r="K4" i="5" s="1"/>
  <c r="E4" i="5"/>
  <c r="I4" i="5" s="1"/>
  <c r="N4" i="5" l="1"/>
  <c r="C38" i="16"/>
  <c r="C42" i="16" s="1"/>
  <c r="K17" i="5"/>
  <c r="J17" i="5"/>
  <c r="N10" i="5"/>
  <c r="N9" i="5"/>
  <c r="N8" i="5"/>
  <c r="N7" i="5"/>
  <c r="N5" i="5"/>
  <c r="N17" i="5" l="1"/>
  <c r="I17" i="5"/>
  <c r="V10" i="8"/>
  <c r="U7" i="8"/>
  <c r="V7" i="8" s="1"/>
  <c r="V5" i="8"/>
  <c r="U9" i="8"/>
  <c r="V9" i="8" s="1"/>
  <c r="C60" i="16" l="1"/>
  <c r="D60" i="16"/>
  <c r="V4" i="8"/>
  <c r="U8" i="8"/>
  <c r="V15" i="8"/>
  <c r="H24" i="5"/>
  <c r="J24" i="5"/>
  <c r="I24" i="5"/>
  <c r="V2" i="8"/>
  <c r="T18" i="8"/>
  <c r="M19" i="5" s="1"/>
  <c r="M21" i="5" s="1"/>
  <c r="M23" i="5" s="1"/>
  <c r="Q18" i="8"/>
  <c r="R18" i="8"/>
  <c r="K19" i="5" s="1"/>
  <c r="K21" i="5" s="1"/>
  <c r="K23" i="5" s="1"/>
  <c r="S18" i="8"/>
  <c r="L19" i="5" s="1"/>
  <c r="L21" i="5" s="1"/>
  <c r="L23" i="5" s="1"/>
  <c r="U18" i="8" l="1"/>
  <c r="Y19" i="8" s="1"/>
  <c r="V13" i="8"/>
  <c r="U19" i="8"/>
  <c r="J19" i="5"/>
  <c r="I19" i="5"/>
  <c r="N19" i="5" s="1"/>
  <c r="N21" i="5" s="1"/>
  <c r="K24" i="5"/>
  <c r="M24" i="5"/>
  <c r="I21" i="5" l="1"/>
  <c r="I23" i="5" s="1"/>
  <c r="J21" i="5"/>
  <c r="J23" i="5" s="1"/>
  <c r="Q20" i="8"/>
  <c r="R20" i="8"/>
  <c r="P20" i="8"/>
  <c r="O20" i="8"/>
  <c r="T20" i="8"/>
  <c r="S20" i="8"/>
  <c r="N23" i="5" l="1"/>
  <c r="U20" i="8"/>
  <c r="L24" i="5"/>
  <c r="N24" i="5" s="1"/>
</calcChain>
</file>

<file path=xl/sharedStrings.xml><?xml version="1.0" encoding="utf-8"?>
<sst xmlns="http://schemas.openxmlformats.org/spreadsheetml/2006/main" count="206" uniqueCount="163">
  <si>
    <t>Összesen</t>
  </si>
  <si>
    <t>Bátaszék</t>
  </si>
  <si>
    <t>Alsónyék</t>
  </si>
  <si>
    <t>Alsónána</t>
  </si>
  <si>
    <t>Bátaszék arányszám</t>
  </si>
  <si>
    <t>Alsónyék arányszám</t>
  </si>
  <si>
    <t>Alsónána arányszám</t>
  </si>
  <si>
    <t>Létszám</t>
  </si>
  <si>
    <t>Összesen:</t>
  </si>
  <si>
    <t>Bevételekmegnevezése</t>
  </si>
  <si>
    <t>Állami támogatás</t>
  </si>
  <si>
    <t>Szolgáltatások ellenértéke</t>
  </si>
  <si>
    <t>Közvetített szolgáltatások értéke</t>
  </si>
  <si>
    <t>Kiszámlázott általános forgalmi adó</t>
  </si>
  <si>
    <t>Bevétel mindösszesen:</t>
  </si>
  <si>
    <t>Kiadások megnevezése</t>
  </si>
  <si>
    <t>MOB arányszám</t>
  </si>
  <si>
    <t>ESZGY arányszám</t>
  </si>
  <si>
    <t>MOB</t>
  </si>
  <si>
    <t>ESZGY</t>
  </si>
  <si>
    <t>Készletértékesítés ellenértéke</t>
  </si>
  <si>
    <t>Közhatalmi bevételek</t>
  </si>
  <si>
    <t>Felújítások</t>
  </si>
  <si>
    <t>Járulékok</t>
  </si>
  <si>
    <t>Előző évi maradvány</t>
  </si>
  <si>
    <t>Beruházás, eszközbeszerzés</t>
  </si>
  <si>
    <t>ÁFA visszatérülés</t>
  </si>
  <si>
    <t>KÖH munkaszervezetre átvett önkormányzatoktól</t>
  </si>
  <si>
    <t>KÖH munkaszervezetre átvett hozzájárulás társulásoktól</t>
  </si>
  <si>
    <t>Bátaszék által folyósított imtézményfinanszírozás</t>
  </si>
  <si>
    <t>Kiadások mindösszesen:</t>
  </si>
  <si>
    <t>Béren kívüli juttatások</t>
  </si>
  <si>
    <t>Munkaadókat terhelő járulékok</t>
  </si>
  <si>
    <t>Személyi juttatások összesen:</t>
  </si>
  <si>
    <t>Személyi jellegű juttatás</t>
  </si>
  <si>
    <t>Dologi kiadás</t>
  </si>
  <si>
    <t>Felhalmozási kiadások</t>
  </si>
  <si>
    <t xml:space="preserve">Felosztható dologi kiadások </t>
  </si>
  <si>
    <t>Céltartalék maradványból</t>
  </si>
  <si>
    <t>KÖH alkalamazottainak illetménye, egyéb személyi jellegű kiadásai</t>
  </si>
  <si>
    <t>Sárpilis arányszáma</t>
  </si>
  <si>
    <t>Sárpilis</t>
  </si>
  <si>
    <t>Sárpilis arányszám</t>
  </si>
  <si>
    <t xml:space="preserve">MOB </t>
  </si>
  <si>
    <t xml:space="preserve">ESZGY </t>
  </si>
  <si>
    <t>Munkábajárás</t>
  </si>
  <si>
    <t>Jubileumi jutalom</t>
  </si>
  <si>
    <t>Tartalékok</t>
  </si>
  <si>
    <t>Költségvetési szerv megnevezése</t>
  </si>
  <si>
    <t>Feladat megnevezése</t>
  </si>
  <si>
    <t>Összes bevétel, kiadás</t>
  </si>
  <si>
    <t>Száma</t>
  </si>
  <si>
    <t>Kiemelt előirányzat, előirányzat megnevezése</t>
  </si>
  <si>
    <t>Előirányzat</t>
  </si>
  <si>
    <t>A</t>
  </si>
  <si>
    <t>B</t>
  </si>
  <si>
    <t>Bevételek</t>
  </si>
  <si>
    <t>1.</t>
  </si>
  <si>
    <t>Működési bevételek (1.1.+…+1.11.)</t>
  </si>
  <si>
    <t>Tulajdonosi bevételek</t>
  </si>
  <si>
    <t>Ellátási díjak</t>
  </si>
  <si>
    <t>Általános forgalmi adó visszatérülése</t>
  </si>
  <si>
    <t>Kamatbevételek</t>
  </si>
  <si>
    <t>Egyéb pénzügyi műveletek bevételei</t>
  </si>
  <si>
    <t>Biztosító által fizetett kártérítés</t>
  </si>
  <si>
    <t>Egyéb működési bevételek</t>
  </si>
  <si>
    <t>2.</t>
  </si>
  <si>
    <t>Működési célú támogatások államháztartáson belülről (2.1.+…+2.3.)</t>
  </si>
  <si>
    <t>Elvonások és befizetések bevételei</t>
  </si>
  <si>
    <t>Visszatérítendő támogatások, kölcsönök visszatérülése ÁH-n belülről</t>
  </si>
  <si>
    <t>Egyéb működési célú támogatások bevételei államháztartáson belülről</t>
  </si>
  <si>
    <t xml:space="preserve">  2.3-ból EU támogatás</t>
  </si>
  <si>
    <t>3.</t>
  </si>
  <si>
    <t>4.</t>
  </si>
  <si>
    <t>Felhalmozási célú támogatások államháztartáson belülről (4.1.+…+4.3.)</t>
  </si>
  <si>
    <t>Felhalmozási célú önkormányzati támogatások</t>
  </si>
  <si>
    <t>Egyéb felhalmozási célú támogatások bevételei államháztartáson belülről</t>
  </si>
  <si>
    <t xml:space="preserve">  4.3.-ból EU-s támogatás</t>
  </si>
  <si>
    <t>5.</t>
  </si>
  <si>
    <t>Felhalmozási bevételek (5.1.+…+5.3.)</t>
  </si>
  <si>
    <t>Immateriális javak értékesítése</t>
  </si>
  <si>
    <t>Ingatlanok értékesítése</t>
  </si>
  <si>
    <t>Egyéb tárgyi eszközök értékesítése</t>
  </si>
  <si>
    <t>6.</t>
  </si>
  <si>
    <t>Működési célú átvett pénzeszközök</t>
  </si>
  <si>
    <t>7.</t>
  </si>
  <si>
    <t>Felhalmozási célú átvett pénzeszközök</t>
  </si>
  <si>
    <t>8.</t>
  </si>
  <si>
    <t>Költségvetési bevételek összesen (1.+…+7.)</t>
  </si>
  <si>
    <t>9.</t>
  </si>
  <si>
    <t>Finanszírozási bevételek (9.1.+…+9.3.)</t>
  </si>
  <si>
    <t>Költségvetési maradvány igénybevétele</t>
  </si>
  <si>
    <t>Vállalkozási maradvány igénybevétele</t>
  </si>
  <si>
    <t>Irányító szervi (önkormányzati) támogatás (intézményfinanszírozás)</t>
  </si>
  <si>
    <t>10.</t>
  </si>
  <si>
    <t>BEVÉTELEK ÖSSZESEN: (8.+9.)</t>
  </si>
  <si>
    <t>Kiadások</t>
  </si>
  <si>
    <t>Működési költségvetés kiadásai (1.1+…+1.5.)</t>
  </si>
  <si>
    <t>Személyi  juttatások</t>
  </si>
  <si>
    <t>Munkaadókat terhelő járulékok és szociális hozzájárulási adó</t>
  </si>
  <si>
    <t>Dologi  kiadások</t>
  </si>
  <si>
    <t>Ellátottak pénzbeli juttatásai</t>
  </si>
  <si>
    <t>Egyéb működési célú kiadások</t>
  </si>
  <si>
    <t>Felhalmozási költségvetés kiadásai (2.1.+…+2.3.)</t>
  </si>
  <si>
    <t>Beruházások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</si>
  <si>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</si>
  <si>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</si>
  <si>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</si>
  <si>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</si>
  <si>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Éves tervezett létszám előirányzat (fő)</t>
  </si>
  <si>
    <t>Közfoglalkoztatottak létszáma (fő)</t>
  </si>
  <si>
    <t>02</t>
  </si>
  <si>
    <t>01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</si>
  <si>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</si>
  <si>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</si>
  <si>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</si>
  <si>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</si>
  <si>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</si>
  <si>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</si>
  <si>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</si>
  <si>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</si>
  <si>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</si>
  <si>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</si>
  <si>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</si>
  <si>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2.1.</t>
  </si>
  <si>
    <t>2.2.</t>
  </si>
  <si>
    <t>2.3.</t>
  </si>
  <si>
    <t>2.4.</t>
  </si>
  <si>
    <t>4.1.</t>
  </si>
  <si>
    <t>4.2.</t>
  </si>
  <si>
    <t>4.3.</t>
  </si>
  <si>
    <t>4.4.</t>
  </si>
  <si>
    <t>5.1.</t>
  </si>
  <si>
    <t>5.2.</t>
  </si>
  <si>
    <t>5.3.</t>
  </si>
  <si>
    <t>9.1.</t>
  </si>
  <si>
    <t>9.2.</t>
  </si>
  <si>
    <t>9.3.</t>
  </si>
  <si>
    <t>Pályázatból visszatérülő támogatás</t>
  </si>
  <si>
    <t>Társulások</t>
  </si>
  <si>
    <t>Társulások nélküli százalék</t>
  </si>
  <si>
    <t>TOP iskolaenergetika</t>
  </si>
  <si>
    <t>TOP Szociális I-II. ütem</t>
  </si>
  <si>
    <t>Lakosságszám 2023. január 01.</t>
  </si>
  <si>
    <t>TOP szoc. I-II. ütem</t>
  </si>
  <si>
    <t>Bevétel arányszámok</t>
  </si>
  <si>
    <t>Kiadás arányszámok</t>
  </si>
  <si>
    <t>EPON Választás</t>
  </si>
  <si>
    <t>IOGY Választás</t>
  </si>
  <si>
    <t>Egyéb működési bevétel</t>
  </si>
  <si>
    <t>Egyéb bérjellegű kiadások</t>
  </si>
  <si>
    <t>Járulék EPON</t>
  </si>
  <si>
    <t>Alsónyék dologi kiadások</t>
  </si>
  <si>
    <t>Alsónána dologi kiadások</t>
  </si>
  <si>
    <t xml:space="preserve">Feladattal terhelt Top szoc I. </t>
  </si>
  <si>
    <t xml:space="preserve">Feladattal terhelt Top szoc II. </t>
  </si>
  <si>
    <t>TOP Iskolaenergetika</t>
  </si>
  <si>
    <t>IOGY</t>
  </si>
  <si>
    <t>KÖH fentartási és egyéb dologi kiadásai</t>
  </si>
  <si>
    <t>Feladattal terhelt</t>
  </si>
  <si>
    <t>TOP szoc</t>
  </si>
  <si>
    <t>TOP iskola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</si>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</sst>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%"/>
    <numFmt numFmtId="165" formatCode="0.00000%"/>
    <numFmt numFmtId="166" formatCode="#,###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0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i/>
      <sz val="11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sz val="8"/>
      <name val="Times New Roman CE"/>
      <family val="1"/>
      <charset val="238"/>
    </font>
    <font>
      <b/>
      <sz val="8"/>
      <name val="Times New Roman"/>
      <family val="1"/>
      <charset val="238"/>
    </font>
    <font>
      <sz val="10"/>
      <color rgb="FFFF0000"/>
      <name val="Times New Roman CE"/>
      <charset val="238"/>
    </font>
    <font>
      <b/>
      <sz val="10"/>
      <name val="Times New Roman CE"/>
      <family val="1"/>
      <charset val="238"/>
    </font>
    <font>
      <b/>
      <sz val="9"/>
      <color rgb="FF000000"/>
      <name val="Times New Roman"/>
      <family val="1"/>
      <charset val="238"/>
    </font>
    <font>
      <sz val="10"/>
      <name val="Times New Roman CE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11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3" fontId="4" fillId="0" borderId="1" xfId="0" applyNumberFormat="1" applyFont="1" applyBorder="1"/>
    <xf numFmtId="0" fontId="4" fillId="2" borderId="1" xfId="0" applyFont="1" applyFill="1" applyBorder="1"/>
    <xf numFmtId="0" fontId="5" fillId="2" borderId="1" xfId="0" applyFont="1" applyFill="1" applyBorder="1"/>
    <xf numFmtId="0" fontId="1" fillId="2" borderId="1" xfId="0" applyFont="1" applyFill="1" applyBorder="1"/>
    <xf numFmtId="0" fontId="6" fillId="0" borderId="1" xfId="0" applyFont="1" applyBorder="1"/>
    <xf numFmtId="3" fontId="6" fillId="0" borderId="1" xfId="0" applyNumberFormat="1" applyFont="1" applyBorder="1"/>
    <xf numFmtId="0" fontId="6" fillId="2" borderId="1" xfId="0" applyFont="1" applyFill="1" applyBorder="1"/>
    <xf numFmtId="0" fontId="6" fillId="0" borderId="1" xfId="0" applyFont="1" applyBorder="1" applyAlignment="1">
      <alignment wrapText="1"/>
    </xf>
    <xf numFmtId="0" fontId="7" fillId="2" borderId="1" xfId="0" applyFont="1" applyFill="1" applyBorder="1"/>
    <xf numFmtId="0" fontId="5" fillId="5" borderId="1" xfId="0" applyFont="1" applyFill="1" applyBorder="1"/>
    <xf numFmtId="0" fontId="7" fillId="6" borderId="1" xfId="0" applyFont="1" applyFill="1" applyBorder="1"/>
    <xf numFmtId="3" fontId="7" fillId="6" borderId="1" xfId="0" applyNumberFormat="1" applyFont="1" applyFill="1" applyBorder="1"/>
    <xf numFmtId="0" fontId="0" fillId="6" borderId="1" xfId="0" applyFill="1" applyBorder="1" applyAlignment="1">
      <alignment wrapText="1"/>
    </xf>
    <xf numFmtId="0" fontId="9" fillId="0" borderId="1" xfId="1" applyFont="1" applyBorder="1" applyAlignment="1">
      <alignment vertical="center" wrapText="1"/>
    </xf>
    <xf numFmtId="0" fontId="9" fillId="0" borderId="1" xfId="0" applyFont="1" applyBorder="1" applyAlignment="1">
      <alignment horizontal="left" wrapText="1"/>
    </xf>
    <xf numFmtId="0" fontId="7" fillId="4" borderId="1" xfId="0" applyFont="1" applyFill="1" applyBorder="1"/>
    <xf numFmtId="0" fontId="10" fillId="4" borderId="1" xfId="0" applyFont="1" applyFill="1" applyBorder="1"/>
    <xf numFmtId="0" fontId="0" fillId="2" borderId="1" xfId="0" applyFill="1" applyBorder="1" applyAlignment="1">
      <alignment wrapText="1"/>
    </xf>
    <xf numFmtId="3" fontId="5" fillId="5" borderId="1" xfId="0" applyNumberFormat="1" applyFont="1" applyFill="1" applyBorder="1"/>
    <xf numFmtId="3" fontId="4" fillId="2" borderId="1" xfId="0" applyNumberFormat="1" applyFont="1" applyFill="1" applyBorder="1"/>
    <xf numFmtId="3" fontId="5" fillId="2" borderId="1" xfId="0" applyNumberFormat="1" applyFont="1" applyFill="1" applyBorder="1"/>
    <xf numFmtId="3" fontId="7" fillId="0" borderId="1" xfId="0" applyNumberFormat="1" applyFont="1" applyBorder="1"/>
    <xf numFmtId="3" fontId="6" fillId="2" borderId="1" xfId="0" applyNumberFormat="1" applyFont="1" applyFill="1" applyBorder="1"/>
    <xf numFmtId="3" fontId="7" fillId="5" borderId="1" xfId="0" applyNumberFormat="1" applyFont="1" applyFill="1" applyBorder="1"/>
    <xf numFmtId="0" fontId="7" fillId="6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" xfId="0" applyFont="1" applyBorder="1"/>
    <xf numFmtId="0" fontId="6" fillId="6" borderId="1" xfId="0" applyFont="1" applyFill="1" applyBorder="1"/>
    <xf numFmtId="0" fontId="10" fillId="2" borderId="1" xfId="0" applyFont="1" applyFill="1" applyBorder="1"/>
    <xf numFmtId="3" fontId="7" fillId="2" borderId="1" xfId="0" applyNumberFormat="1" applyFont="1" applyFill="1" applyBorder="1"/>
    <xf numFmtId="0" fontId="1" fillId="0" borderId="1" xfId="0" applyFont="1" applyBorder="1"/>
    <xf numFmtId="0" fontId="8" fillId="0" borderId="1" xfId="0" applyFont="1" applyBorder="1" applyAlignment="1">
      <alignment horizontal="left" wrapText="1"/>
    </xf>
    <xf numFmtId="3" fontId="7" fillId="4" borderId="1" xfId="0" applyNumberFormat="1" applyFont="1" applyFill="1" applyBorder="1"/>
    <xf numFmtId="0" fontId="7" fillId="3" borderId="1" xfId="0" applyFont="1" applyFill="1" applyBorder="1"/>
    <xf numFmtId="10" fontId="7" fillId="2" borderId="1" xfId="0" applyNumberFormat="1" applyFont="1" applyFill="1" applyBorder="1"/>
    <xf numFmtId="0" fontId="8" fillId="6" borderId="1" xfId="0" applyFont="1" applyFill="1" applyBorder="1" applyAlignment="1">
      <alignment horizontal="left"/>
    </xf>
    <xf numFmtId="3" fontId="6" fillId="6" borderId="1" xfId="0" applyNumberFormat="1" applyFont="1" applyFill="1" applyBorder="1"/>
    <xf numFmtId="4" fontId="6" fillId="6" borderId="1" xfId="0" applyNumberFormat="1" applyFont="1" applyFill="1" applyBorder="1"/>
    <xf numFmtId="1" fontId="4" fillId="0" borderId="1" xfId="0" applyNumberFormat="1" applyFont="1" applyBorder="1"/>
    <xf numFmtId="3" fontId="7" fillId="5" borderId="1" xfId="2" applyNumberFormat="1" applyFont="1" applyFill="1" applyBorder="1"/>
    <xf numFmtId="10" fontId="6" fillId="0" borderId="1" xfId="0" applyNumberFormat="1" applyFont="1" applyBorder="1"/>
    <xf numFmtId="164" fontId="1" fillId="2" borderId="1" xfId="0" applyNumberFormat="1" applyFont="1" applyFill="1" applyBorder="1"/>
    <xf numFmtId="10" fontId="7" fillId="0" borderId="1" xfId="0" applyNumberFormat="1" applyFont="1" applyBorder="1"/>
    <xf numFmtId="10" fontId="4" fillId="2" borderId="1" xfId="0" applyNumberFormat="1" applyFont="1" applyFill="1" applyBorder="1"/>
    <xf numFmtId="10" fontId="4" fillId="0" borderId="1" xfId="0" applyNumberFormat="1" applyFont="1" applyBorder="1"/>
    <xf numFmtId="0" fontId="6" fillId="4" borderId="1" xfId="0" applyFont="1" applyFill="1" applyBorder="1" applyAlignment="1">
      <alignment wrapText="1"/>
    </xf>
    <xf numFmtId="3" fontId="6" fillId="4" borderId="1" xfId="0" applyNumberFormat="1" applyFont="1" applyFill="1" applyBorder="1"/>
    <xf numFmtId="10" fontId="1" fillId="2" borderId="1" xfId="0" applyNumberFormat="1" applyFont="1" applyFill="1" applyBorder="1"/>
    <xf numFmtId="165" fontId="7" fillId="0" borderId="1" xfId="0" applyNumberFormat="1" applyFont="1" applyBorder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49" fontId="15" fillId="0" borderId="4" xfId="0" applyNumberFormat="1" applyFont="1" applyBorder="1" applyAlignment="1" applyProtection="1">
      <alignment horizontal="right" vertical="center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49" fontId="15" fillId="0" borderId="7" xfId="0" applyNumberFormat="1" applyFont="1" applyBorder="1" applyAlignment="1" applyProtection="1">
      <alignment horizontal="right" vertical="center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 indent="1"/>
    </xf>
    <xf numFmtId="166" fontId="19" fillId="0" borderId="13" xfId="0" applyNumberFormat="1" applyFont="1" applyBorder="1" applyAlignment="1">
      <alignment horizontal="right" vertical="center" wrapText="1" indent="1"/>
    </xf>
    <xf numFmtId="49" fontId="20" fillId="0" borderId="17" xfId="0" applyNumberFormat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left" vertical="center" wrapText="1" indent="1"/>
    </xf>
    <xf numFmtId="166" fontId="21" fillId="0" borderId="4" xfId="0" applyNumberFormat="1" applyFont="1" applyBorder="1" applyAlignment="1" applyProtection="1">
      <alignment horizontal="right" vertical="center" wrapText="1" indent="1"/>
      <protection locked="0"/>
    </xf>
    <xf numFmtId="49" fontId="20" fillId="0" borderId="18" xfId="0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 wrapText="1" indent="1"/>
    </xf>
    <xf numFmtId="166" fontId="21" fillId="0" borderId="19" xfId="0" applyNumberFormat="1" applyFont="1" applyBorder="1" applyAlignment="1" applyProtection="1">
      <alignment horizontal="right" vertical="center" wrapText="1" indent="1"/>
      <protection locked="0"/>
    </xf>
    <xf numFmtId="0" fontId="21" fillId="0" borderId="20" xfId="1" applyFont="1" applyBorder="1" applyAlignment="1">
      <alignment horizontal="left" vertical="center" wrapText="1" indent="1"/>
    </xf>
    <xf numFmtId="166" fontId="21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21" fillId="0" borderId="22" xfId="0" applyNumberFormat="1" applyFont="1" applyBorder="1" applyAlignment="1" applyProtection="1">
      <alignment horizontal="right" vertical="center" wrapText="1" indent="1"/>
      <protection locked="0"/>
    </xf>
    <xf numFmtId="0" fontId="21" fillId="0" borderId="23" xfId="1" applyFont="1" applyBorder="1" applyAlignment="1">
      <alignment horizontal="left" vertical="center" wrapText="1" indent="1"/>
    </xf>
    <xf numFmtId="0" fontId="19" fillId="0" borderId="11" xfId="0" applyFont="1" applyBorder="1" applyAlignment="1">
      <alignment horizontal="center" vertical="center" wrapText="1"/>
    </xf>
    <xf numFmtId="0" fontId="19" fillId="0" borderId="12" xfId="1" applyFont="1" applyBorder="1" applyAlignment="1">
      <alignment horizontal="left" vertical="center" wrapText="1" indent="1"/>
    </xf>
    <xf numFmtId="166" fontId="19" fillId="0" borderId="13" xfId="0" applyNumberFormat="1" applyFont="1" applyBorder="1" applyAlignment="1" applyProtection="1">
      <alignment horizontal="right" vertical="center" wrapText="1" indent="1"/>
      <protection locked="0"/>
    </xf>
    <xf numFmtId="49" fontId="20" fillId="0" borderId="24" xfId="0" applyNumberFormat="1" applyFont="1" applyBorder="1" applyAlignment="1">
      <alignment horizontal="center" vertical="center" wrapText="1"/>
    </xf>
    <xf numFmtId="0" fontId="20" fillId="0" borderId="23" xfId="1" applyFont="1" applyBorder="1" applyAlignment="1">
      <alignment horizontal="left" vertical="center" wrapText="1" indent="1"/>
    </xf>
    <xf numFmtId="166" fontId="20" fillId="0" borderId="25" xfId="0" applyNumberFormat="1" applyFont="1" applyBorder="1" applyAlignment="1" applyProtection="1">
      <alignment horizontal="right" vertical="center" wrapText="1" indent="1"/>
      <protection locked="0"/>
    </xf>
    <xf numFmtId="0" fontId="20" fillId="0" borderId="1" xfId="1" applyFont="1" applyBorder="1" applyAlignment="1">
      <alignment horizontal="left" vertical="center" wrapText="1" indent="1"/>
    </xf>
    <xf numFmtId="0" fontId="20" fillId="0" borderId="26" xfId="1" applyFont="1" applyBorder="1" applyAlignment="1">
      <alignment horizontal="left" vertical="center" wrapText="1" indent="1"/>
    </xf>
    <xf numFmtId="166" fontId="20" fillId="0" borderId="27" xfId="0" applyNumberFormat="1" applyFont="1" applyBorder="1" applyAlignment="1" applyProtection="1">
      <alignment horizontal="right" vertical="center" wrapText="1" indent="1"/>
      <protection locked="0"/>
    </xf>
    <xf numFmtId="166" fontId="20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19" fillId="0" borderId="28" xfId="0" applyNumberFormat="1" applyFont="1" applyBorder="1" applyAlignment="1" applyProtection="1">
      <alignment horizontal="right" vertical="center" wrapText="1" indent="1"/>
      <protection locked="0"/>
    </xf>
    <xf numFmtId="166" fontId="19" fillId="0" borderId="28" xfId="0" applyNumberFormat="1" applyFont="1" applyBorder="1" applyAlignment="1">
      <alignment horizontal="right" vertical="center" wrapText="1" indent="1"/>
    </xf>
    <xf numFmtId="166" fontId="18" fillId="0" borderId="28" xfId="0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 indent="1"/>
    </xf>
    <xf numFmtId="166" fontId="18" fillId="0" borderId="0" xfId="0" applyNumberFormat="1" applyFont="1" applyAlignment="1">
      <alignment horizontal="right" vertical="center" wrapText="1" indent="1"/>
    </xf>
    <xf numFmtId="0" fontId="18" fillId="0" borderId="8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166" fontId="20" fillId="0" borderId="19" xfId="0" applyNumberFormat="1" applyFont="1" applyBorder="1" applyAlignment="1" applyProtection="1">
      <alignment horizontal="right" vertical="center" wrapText="1" indent="1"/>
      <protection locked="0"/>
    </xf>
    <xf numFmtId="0" fontId="15" fillId="0" borderId="12" xfId="0" applyFont="1" applyBorder="1" applyAlignment="1">
      <alignment horizontal="left" vertical="center" wrapText="1" indent="1"/>
    </xf>
    <xf numFmtId="166" fontId="18" fillId="0" borderId="13" xfId="0" applyNumberFormat="1" applyFont="1" applyBorder="1" applyAlignment="1">
      <alignment horizontal="right" vertical="center" wrapText="1" indent="1"/>
    </xf>
    <xf numFmtId="0" fontId="24" fillId="0" borderId="11" xfId="0" applyFont="1" applyBorder="1" applyAlignment="1">
      <alignment horizontal="left" vertical="center"/>
    </xf>
    <xf numFmtId="0" fontId="24" fillId="0" borderId="29" xfId="0" applyFont="1" applyBorder="1" applyAlignment="1">
      <alignment vertical="center" wrapText="1"/>
    </xf>
    <xf numFmtId="3" fontId="24" fillId="0" borderId="13" xfId="0" applyNumberFormat="1" applyFont="1" applyBorder="1" applyAlignment="1" applyProtection="1">
      <alignment horizontal="right" vertical="center" wrapText="1" indent="1"/>
      <protection locked="0"/>
    </xf>
    <xf numFmtId="166" fontId="12" fillId="0" borderId="0" xfId="0" applyNumberFormat="1" applyFont="1" applyAlignment="1" applyProtection="1">
      <alignment horizontal="left" vertical="center" wrapText="1"/>
      <protection locked="0"/>
    </xf>
    <xf numFmtId="166" fontId="13" fillId="0" borderId="0" xfId="0" applyNumberFormat="1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right" vertical="top"/>
      <protection locked="0"/>
    </xf>
    <xf numFmtId="0" fontId="15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22" fillId="0" borderId="11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left" wrapText="1" inden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 inden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166" fontId="23" fillId="0" borderId="0" xfId="0" applyNumberFormat="1" applyFont="1" applyAlignment="1">
      <alignment vertical="center" wrapText="1"/>
    </xf>
    <xf numFmtId="2" fontId="15" fillId="0" borderId="16" xfId="0" applyNumberFormat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3" fontId="6" fillId="7" borderId="1" xfId="0" applyNumberFormat="1" applyFont="1" applyFill="1" applyBorder="1"/>
    <xf numFmtId="0" fontId="7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27" fillId="0" borderId="0" xfId="0" applyFont="1"/>
    <xf numFmtId="2" fontId="27" fillId="0" borderId="0" xfId="0" applyNumberFormat="1" applyFont="1"/>
    <xf numFmtId="3" fontId="7" fillId="8" borderId="1" xfId="0" applyNumberFormat="1" applyFont="1" applyFill="1" applyBorder="1"/>
    <xf numFmtId="3" fontId="4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/>
    <xf numFmtId="166" fontId="20" fillId="2" borderId="19" xfId="0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0" xfId="0" applyNumberFormat="1" applyFont="1"/>
    <xf numFmtId="3" fontId="6" fillId="8" borderId="1" xfId="0" applyNumberFormat="1" applyFont="1" applyFill="1" applyBorder="1"/>
    <xf numFmtId="0" fontId="27" fillId="0" borderId="0" xfId="0" applyFont="1" applyAlignment="1">
      <alignment wrapText="1"/>
    </xf>
    <xf numFmtId="166" fontId="20" fillId="4" borderId="27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" borderId="1" xfId="0" applyFont="1" applyFill="1" applyBorder="1"/>
    <xf numFmtId="3" fontId="29" fillId="2" borderId="1" xfId="0" applyNumberFormat="1" applyFont="1" applyFill="1" applyBorder="1"/>
    <xf numFmtId="3" fontId="28" fillId="2" borderId="1" xfId="0" applyNumberFormat="1" applyFont="1" applyFill="1" applyBorder="1"/>
    <xf numFmtId="166" fontId="0" fillId="0" borderId="0" xfId="0" applyNumberFormat="1"/>
    <xf numFmtId="3" fontId="0" fillId="0" borderId="0" xfId="0" applyNumberFormat="1"/>
    <xf numFmtId="4" fontId="7" fillId="0" borderId="1" xfId="0" applyNumberFormat="1" applyFont="1" applyBorder="1"/>
  </cellXfs>
  <cellStyles count="3">
    <cellStyle name="Normál" xfId="0" builtinId="0"/>
    <cellStyle name="Normál_KVRENMUNKA" xfId="1" xr:uid="{00000000-0005-0000-0000-000001000000}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&#233;nz&#252;gy/K&#246;lts&#233;gvet&#233;s/ktgv_2021/B&#225;tasz&#233;k%20V&#225;ros%20&#214;nkorm&#225;nyzata/KVIREND_2021_B&#225;tasz&#233;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TALOMJEGYZÉK"/>
      <sheetName val="ALAPADATOK"/>
      <sheetName val="KV_ÖSSZEFÜGGÉSEK"/>
      <sheetName val="KV_1.1.sz.mell."/>
      <sheetName val="KV_1.2.sz.mell."/>
      <sheetName val="KV_1.3.sz.mell."/>
      <sheetName val="KV_1.4.sz.mell."/>
      <sheetName val="KV_2.1.sz.mell."/>
      <sheetName val="KV_2.2.sz.mell."/>
      <sheetName val="KV_ELLENŐRZÉS"/>
      <sheetName val="KV_3.sz.mell."/>
      <sheetName val="KV_4.sz.mell."/>
      <sheetName val="KV_5.sz.mell."/>
      <sheetName val="KV_6.sz.mell."/>
      <sheetName val="KV_7.sz.mell."/>
      <sheetName val="KV_8.sz.mell."/>
      <sheetName val="KV_9.1.sz.mell"/>
      <sheetName val="KV_9.2.sz.mell"/>
      <sheetName val="KV_9.3.sz.mell"/>
      <sheetName val="KV_10.sz.mell"/>
      <sheetName val="KV_1.sz.tájékoztató_t."/>
      <sheetName val="KV_2.sz.tájékoztató_t."/>
      <sheetName val="KV_3.sz.tájékoztató_t."/>
      <sheetName val="KV_4.sz.tájékoztató_t."/>
      <sheetName val="KV_5.sz.tájékoztató_t"/>
      <sheetName val="KV_6.sz.tájékoztató_t."/>
      <sheetName val="KV_7.sz.tájékoztató_t."/>
      <sheetName val="KV_8.sz.tájékoztató_t"/>
      <sheetName val="KV_9.sz.tájékoztató t"/>
      <sheetName val="KV_10.sz.tájékoztató_t"/>
    </sheetNames>
    <sheetDataSet>
      <sheetData sheetId="0"/>
      <sheetData sheetId="1">
        <row r="7">
          <cell r="A7" t="str">
            <v>a</v>
          </cell>
        </row>
        <row r="11">
          <cell r="A11" t="str">
            <v>Bátaszéki Közös Önkormányzati Hivatal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34" zoomScaleNormal="100" workbookViewId="0">
      <selection activeCell="E66" sqref="E66"/>
    </sheetView>
  </sheetViews>
  <sheetFormatPr defaultRowHeight="15" x14ac:dyDescent="0.25"/>
  <cols>
    <col min="1" max="1" width="15.42578125" customWidth="1"/>
    <col min="2" max="2" width="47.7109375" customWidth="1"/>
    <col min="3" max="3" width="20" customWidth="1"/>
    <col min="4" max="4" width="9.85546875" bestFit="1" customWidth="1"/>
    <col min="8" max="8" width="9.85546875" bestFit="1" customWidth="1"/>
  </cols>
  <sheetData>
    <row r="1" spans="1:3" ht="16.5" thickBot="1" x14ac:dyDescent="0.3">
      <c r="A1" s="109"/>
      <c r="B1" s="110"/>
      <c r="C1" s="111"/>
    </row>
    <row r="2" spans="1:3" ht="24" x14ac:dyDescent="0.25">
      <c r="A2" s="58" t="s">
        <v>48</v>
      </c>
      <c r="B2" s="59" t="str">
        <f>CONCATENATE([1]ALAPADATOK!A11)</f>
        <v>Bátaszéki Közös Önkormányzati Hivatal</v>
      </c>
      <c r="C2" s="60" t="s">
        <v>111</v>
      </c>
    </row>
    <row r="3" spans="1:3" ht="24.75" thickBot="1" x14ac:dyDescent="0.3">
      <c r="A3" s="61" t="s">
        <v>49</v>
      </c>
      <c r="B3" s="62" t="s">
        <v>50</v>
      </c>
      <c r="C3" s="63" t="s">
        <v>112</v>
      </c>
    </row>
    <row r="4" spans="1:3" ht="15.75" thickBot="1" x14ac:dyDescent="0.3">
      <c r="A4" s="112"/>
      <c r="B4" s="112"/>
      <c r="C4" s="113"/>
    </row>
    <row r="5" spans="1:3" ht="15.75" thickBot="1" x14ac:dyDescent="0.3">
      <c r="A5" s="64" t="s">
        <v>51</v>
      </c>
      <c r="B5" s="65" t="s">
        <v>52</v>
      </c>
      <c r="C5" s="66" t="s">
        <v>53</v>
      </c>
    </row>
    <row r="6" spans="1:3" ht="15.75" thickBot="1" x14ac:dyDescent="0.3">
      <c r="A6" s="67"/>
      <c r="B6" s="68" t="s">
        <v>54</v>
      </c>
      <c r="C6" s="69" t="s">
        <v>55</v>
      </c>
    </row>
    <row r="7" spans="1:3" ht="15.75" thickBot="1" x14ac:dyDescent="0.3">
      <c r="A7" s="70"/>
      <c r="B7" s="71" t="s">
        <v>56</v>
      </c>
      <c r="C7" s="122"/>
    </row>
    <row r="8" spans="1:3" ht="15.75" thickBot="1" x14ac:dyDescent="0.3">
      <c r="A8" s="72" t="s">
        <v>57</v>
      </c>
      <c r="B8" s="73" t="s">
        <v>58</v>
      </c>
      <c r="C8" s="74">
        <f>SUM(C9:C19)</f>
        <v>2478036</v>
      </c>
    </row>
    <row r="9" spans="1:3" x14ac:dyDescent="0.25">
      <c r="A9" s="75" t="s">
        <v>113</v>
      </c>
      <c r="B9" s="76" t="s">
        <v>20</v>
      </c>
      <c r="C9" s="77"/>
    </row>
    <row r="10" spans="1:3" x14ac:dyDescent="0.25">
      <c r="A10" s="78" t="s">
        <v>114</v>
      </c>
      <c r="B10" s="79" t="s">
        <v>11</v>
      </c>
      <c r="C10" s="80">
        <v>176600</v>
      </c>
    </row>
    <row r="11" spans="1:3" x14ac:dyDescent="0.25">
      <c r="A11" s="78" t="s">
        <v>115</v>
      </c>
      <c r="B11" s="79" t="s">
        <v>12</v>
      </c>
      <c r="C11" s="80">
        <v>1468152</v>
      </c>
    </row>
    <row r="12" spans="1:3" x14ac:dyDescent="0.25">
      <c r="A12" s="78" t="s">
        <v>116</v>
      </c>
      <c r="B12" s="79" t="s">
        <v>59</v>
      </c>
      <c r="C12" s="80"/>
    </row>
    <row r="13" spans="1:3" x14ac:dyDescent="0.25">
      <c r="A13" s="78" t="s">
        <v>117</v>
      </c>
      <c r="B13" s="79" t="s">
        <v>60</v>
      </c>
      <c r="C13" s="80"/>
    </row>
    <row r="14" spans="1:3" x14ac:dyDescent="0.25">
      <c r="A14" s="78" t="s">
        <v>118</v>
      </c>
      <c r="B14" s="79" t="s">
        <v>13</v>
      </c>
      <c r="C14" s="80">
        <v>444076</v>
      </c>
    </row>
    <row r="15" spans="1:3" x14ac:dyDescent="0.25">
      <c r="A15" s="78" t="s">
        <v>119</v>
      </c>
      <c r="B15" s="81" t="s">
        <v>61</v>
      </c>
      <c r="C15" s="80">
        <v>388482</v>
      </c>
    </row>
    <row r="16" spans="1:3" x14ac:dyDescent="0.25">
      <c r="A16" s="78" t="s">
        <v>120</v>
      </c>
      <c r="B16" s="79" t="s">
        <v>62</v>
      </c>
      <c r="C16" s="82">
        <v>22</v>
      </c>
    </row>
    <row r="17" spans="1:3" x14ac:dyDescent="0.25">
      <c r="A17" s="78" t="s">
        <v>121</v>
      </c>
      <c r="B17" s="79" t="s">
        <v>63</v>
      </c>
      <c r="C17" s="80"/>
    </row>
    <row r="18" spans="1:3" x14ac:dyDescent="0.25">
      <c r="A18" s="78" t="s">
        <v>122</v>
      </c>
      <c r="B18" s="79" t="s">
        <v>64</v>
      </c>
      <c r="C18" s="83"/>
    </row>
    <row r="19" spans="1:3" ht="15.75" thickBot="1" x14ac:dyDescent="0.3">
      <c r="A19" s="78" t="s">
        <v>123</v>
      </c>
      <c r="B19" s="81" t="s">
        <v>65</v>
      </c>
      <c r="C19" s="83">
        <v>704</v>
      </c>
    </row>
    <row r="20" spans="1:3" ht="21.75" thickBot="1" x14ac:dyDescent="0.3">
      <c r="A20" s="72" t="s">
        <v>66</v>
      </c>
      <c r="B20" s="73" t="s">
        <v>67</v>
      </c>
      <c r="C20" s="74">
        <f>SUM(C21:C23)</f>
        <v>31254308</v>
      </c>
    </row>
    <row r="21" spans="1:3" x14ac:dyDescent="0.25">
      <c r="A21" s="78" t="s">
        <v>124</v>
      </c>
      <c r="B21" s="84" t="s">
        <v>68</v>
      </c>
      <c r="C21" s="80"/>
    </row>
    <row r="22" spans="1:3" x14ac:dyDescent="0.25">
      <c r="A22" s="78" t="s">
        <v>125</v>
      </c>
      <c r="B22" s="79" t="s">
        <v>138</v>
      </c>
      <c r="C22" s="80"/>
    </row>
    <row r="23" spans="1:3" ht="22.5" x14ac:dyDescent="0.25">
      <c r="A23" s="78" t="s">
        <v>126</v>
      </c>
      <c r="B23" s="79" t="s">
        <v>70</v>
      </c>
      <c r="C23" s="80">
        <v>31254308</v>
      </c>
    </row>
    <row r="24" spans="1:3" ht="15.75" thickBot="1" x14ac:dyDescent="0.3">
      <c r="A24" s="78" t="s">
        <v>127</v>
      </c>
      <c r="B24" s="79" t="s">
        <v>71</v>
      </c>
      <c r="C24" s="80"/>
    </row>
    <row r="25" spans="1:3" ht="15.75" thickBot="1" x14ac:dyDescent="0.3">
      <c r="A25" s="85" t="s">
        <v>72</v>
      </c>
      <c r="B25" s="86" t="s">
        <v>21</v>
      </c>
      <c r="C25" s="87"/>
    </row>
    <row r="26" spans="1:3" ht="21.75" thickBot="1" x14ac:dyDescent="0.3">
      <c r="A26" s="85" t="s">
        <v>73</v>
      </c>
      <c r="B26" s="86" t="s">
        <v>74</v>
      </c>
      <c r="C26" s="74">
        <f>+C27+C28+C29</f>
        <v>0</v>
      </c>
    </row>
    <row r="27" spans="1:3" x14ac:dyDescent="0.25">
      <c r="A27" s="88" t="s">
        <v>128</v>
      </c>
      <c r="B27" s="89" t="s">
        <v>75</v>
      </c>
      <c r="C27" s="90"/>
    </row>
    <row r="28" spans="1:3" ht="22.5" x14ac:dyDescent="0.25">
      <c r="A28" s="88" t="s">
        <v>129</v>
      </c>
      <c r="B28" s="89" t="s">
        <v>69</v>
      </c>
      <c r="C28" s="80"/>
    </row>
    <row r="29" spans="1:3" ht="22.5" x14ac:dyDescent="0.25">
      <c r="A29" s="88" t="s">
        <v>130</v>
      </c>
      <c r="B29" s="91" t="s">
        <v>76</v>
      </c>
      <c r="C29" s="80"/>
    </row>
    <row r="30" spans="1:3" ht="15.75" thickBot="1" x14ac:dyDescent="0.3">
      <c r="A30" s="78" t="s">
        <v>131</v>
      </c>
      <c r="B30" s="92" t="s">
        <v>77</v>
      </c>
      <c r="C30" s="93"/>
    </row>
    <row r="31" spans="1:3" ht="15.75" thickBot="1" x14ac:dyDescent="0.3">
      <c r="A31" s="85" t="s">
        <v>78</v>
      </c>
      <c r="B31" s="86" t="s">
        <v>79</v>
      </c>
      <c r="C31" s="74">
        <f>+C32+C33+C34</f>
        <v>0</v>
      </c>
    </row>
    <row r="32" spans="1:3" x14ac:dyDescent="0.25">
      <c r="A32" s="88" t="s">
        <v>132</v>
      </c>
      <c r="B32" s="89" t="s">
        <v>80</v>
      </c>
      <c r="C32" s="90"/>
    </row>
    <row r="33" spans="1:3" x14ac:dyDescent="0.25">
      <c r="A33" s="88" t="s">
        <v>133</v>
      </c>
      <c r="B33" s="91" t="s">
        <v>81</v>
      </c>
      <c r="C33" s="94"/>
    </row>
    <row r="34" spans="1:3" ht="15.75" thickBot="1" x14ac:dyDescent="0.3">
      <c r="A34" s="78" t="s">
        <v>134</v>
      </c>
      <c r="B34" s="92" t="s">
        <v>82</v>
      </c>
      <c r="C34" s="93"/>
    </row>
    <row r="35" spans="1:3" ht="15.75" thickBot="1" x14ac:dyDescent="0.3">
      <c r="A35" s="85" t="s">
        <v>83</v>
      </c>
      <c r="B35" s="86" t="s">
        <v>84</v>
      </c>
      <c r="C35" s="87"/>
    </row>
    <row r="36" spans="1:3" ht="15.75" thickBot="1" x14ac:dyDescent="0.3">
      <c r="A36" s="85" t="s">
        <v>85</v>
      </c>
      <c r="B36" s="86" t="s">
        <v>86</v>
      </c>
      <c r="C36" s="95"/>
    </row>
    <row r="37" spans="1:3" ht="15.75" thickBot="1" x14ac:dyDescent="0.3">
      <c r="A37" s="72" t="s">
        <v>87</v>
      </c>
      <c r="B37" s="86" t="s">
        <v>88</v>
      </c>
      <c r="C37" s="96">
        <f>+C8+C20+C25+C26+C31+C35+C36</f>
        <v>33732344</v>
      </c>
    </row>
    <row r="38" spans="1:3" ht="15.75" thickBot="1" x14ac:dyDescent="0.3">
      <c r="A38" s="114" t="s">
        <v>89</v>
      </c>
      <c r="B38" s="86" t="s">
        <v>90</v>
      </c>
      <c r="C38" s="96">
        <f>+C39+C40+C41</f>
        <v>237475603</v>
      </c>
    </row>
    <row r="39" spans="1:3" x14ac:dyDescent="0.25">
      <c r="A39" s="88" t="s">
        <v>135</v>
      </c>
      <c r="B39" s="89" t="s">
        <v>91</v>
      </c>
      <c r="C39" s="90">
        <v>22365589</v>
      </c>
    </row>
    <row r="40" spans="1:3" x14ac:dyDescent="0.25">
      <c r="A40" s="88" t="s">
        <v>136</v>
      </c>
      <c r="B40" s="91" t="s">
        <v>92</v>
      </c>
      <c r="C40" s="94"/>
    </row>
    <row r="41" spans="1:3" ht="23.25" thickBot="1" x14ac:dyDescent="0.3">
      <c r="A41" s="78" t="s">
        <v>137</v>
      </c>
      <c r="B41" s="92" t="s">
        <v>93</v>
      </c>
      <c r="C41" s="139">
        <v>215110014</v>
      </c>
    </row>
    <row r="42" spans="1:3" ht="15.75" thickBot="1" x14ac:dyDescent="0.3">
      <c r="A42" s="114" t="s">
        <v>94</v>
      </c>
      <c r="B42" s="115" t="s">
        <v>95</v>
      </c>
      <c r="C42" s="97">
        <f>+C37+C38</f>
        <v>271207947</v>
      </c>
    </row>
    <row r="43" spans="1:3" x14ac:dyDescent="0.25">
      <c r="A43" s="98"/>
      <c r="B43" s="99"/>
      <c r="C43" s="100"/>
    </row>
    <row r="44" spans="1:3" x14ac:dyDescent="0.25">
      <c r="A44" s="98"/>
      <c r="B44" s="99"/>
      <c r="C44" s="100"/>
    </row>
    <row r="45" spans="1:3" ht="15.75" thickBot="1" x14ac:dyDescent="0.3">
      <c r="A45" s="116"/>
      <c r="B45" s="117"/>
      <c r="C45" s="118"/>
    </row>
    <row r="46" spans="1:3" ht="15.75" thickBot="1" x14ac:dyDescent="0.3">
      <c r="A46" s="101"/>
      <c r="B46" s="102" t="s">
        <v>96</v>
      </c>
      <c r="C46" s="97"/>
    </row>
    <row r="47" spans="1:3" ht="15.75" thickBot="1" x14ac:dyDescent="0.3">
      <c r="A47" s="85" t="s">
        <v>57</v>
      </c>
      <c r="B47" s="86" t="s">
        <v>97</v>
      </c>
      <c r="C47" s="74">
        <f>SUM(C48:C52)</f>
        <v>247433119</v>
      </c>
    </row>
    <row r="48" spans="1:3" x14ac:dyDescent="0.25">
      <c r="A48" s="78" t="s">
        <v>113</v>
      </c>
      <c r="B48" s="84" t="s">
        <v>98</v>
      </c>
      <c r="C48" s="90">
        <v>191028812</v>
      </c>
    </row>
    <row r="49" spans="1:9" x14ac:dyDescent="0.25">
      <c r="A49" s="78" t="s">
        <v>114</v>
      </c>
      <c r="B49" s="79" t="s">
        <v>99</v>
      </c>
      <c r="C49" s="103">
        <v>26091346</v>
      </c>
    </row>
    <row r="50" spans="1:9" x14ac:dyDescent="0.25">
      <c r="A50" s="78" t="s">
        <v>115</v>
      </c>
      <c r="B50" s="79" t="s">
        <v>100</v>
      </c>
      <c r="C50" s="135">
        <v>28863108</v>
      </c>
    </row>
    <row r="51" spans="1:9" x14ac:dyDescent="0.25">
      <c r="A51" s="78" t="s">
        <v>116</v>
      </c>
      <c r="B51" s="79" t="s">
        <v>101</v>
      </c>
      <c r="C51" s="103"/>
    </row>
    <row r="52" spans="1:9" ht="15.75" thickBot="1" x14ac:dyDescent="0.3">
      <c r="A52" s="78" t="s">
        <v>117</v>
      </c>
      <c r="B52" s="79" t="s">
        <v>102</v>
      </c>
      <c r="C52" s="135">
        <v>1449853</v>
      </c>
    </row>
    <row r="53" spans="1:9" ht="15.75" thickBot="1" x14ac:dyDescent="0.3">
      <c r="A53" s="85" t="s">
        <v>66</v>
      </c>
      <c r="B53" s="86" t="s">
        <v>103</v>
      </c>
      <c r="C53" s="74">
        <f>SUM(C54:C56)</f>
        <v>701324</v>
      </c>
    </row>
    <row r="54" spans="1:9" x14ac:dyDescent="0.25">
      <c r="A54" s="78" t="s">
        <v>124</v>
      </c>
      <c r="B54" s="84" t="s">
        <v>104</v>
      </c>
      <c r="C54" s="90">
        <v>701324</v>
      </c>
    </row>
    <row r="55" spans="1:9" x14ac:dyDescent="0.25">
      <c r="A55" s="78" t="s">
        <v>125</v>
      </c>
      <c r="B55" s="79" t="s">
        <v>22</v>
      </c>
      <c r="C55" s="103"/>
    </row>
    <row r="56" spans="1:9" x14ac:dyDescent="0.25">
      <c r="A56" s="78" t="s">
        <v>126</v>
      </c>
      <c r="B56" s="79" t="s">
        <v>105</v>
      </c>
      <c r="C56" s="103"/>
    </row>
    <row r="57" spans="1:9" ht="23.25" thickBot="1" x14ac:dyDescent="0.3">
      <c r="A57" s="78" t="s">
        <v>127</v>
      </c>
      <c r="B57" s="79" t="s">
        <v>106</v>
      </c>
      <c r="C57" s="103"/>
    </row>
    <row r="58" spans="1:9" ht="15.75" thickBot="1" x14ac:dyDescent="0.3">
      <c r="A58" s="85" t="s">
        <v>72</v>
      </c>
      <c r="B58" s="86" t="s">
        <v>107</v>
      </c>
      <c r="C58" s="87"/>
    </row>
    <row r="59" spans="1:9" ht="15.75" thickBot="1" x14ac:dyDescent="0.3">
      <c r="A59" s="85" t="s">
        <v>73</v>
      </c>
      <c r="B59" s="104" t="s">
        <v>108</v>
      </c>
      <c r="C59" s="105">
        <f>+C47+C53+C58</f>
        <v>248134443</v>
      </c>
    </row>
    <row r="60" spans="1:9" ht="15.75" thickBot="1" x14ac:dyDescent="0.3">
      <c r="A60" s="119"/>
      <c r="B60" s="120"/>
      <c r="C60" s="121">
        <f>C42-C59</f>
        <v>23073504</v>
      </c>
      <c r="D60" s="143">
        <f>C42-C59</f>
        <v>23073504</v>
      </c>
      <c r="F60" t="s">
        <v>159</v>
      </c>
      <c r="H60" s="144">
        <v>20665527</v>
      </c>
      <c r="I60" t="s">
        <v>160</v>
      </c>
    </row>
    <row r="61" spans="1:9" ht="15.75" thickBot="1" x14ac:dyDescent="0.3">
      <c r="A61" s="106" t="s">
        <v>109</v>
      </c>
      <c r="B61" s="107"/>
      <c r="C61" s="108">
        <v>32</v>
      </c>
      <c r="H61" s="144">
        <v>250209</v>
      </c>
      <c r="I61" t="s">
        <v>161</v>
      </c>
    </row>
    <row r="62" spans="1:9" ht="15.75" thickBot="1" x14ac:dyDescent="0.3">
      <c r="A62" s="106" t="s">
        <v>110</v>
      </c>
      <c r="B62" s="107"/>
      <c r="C62" s="108">
        <v>0</v>
      </c>
      <c r="H62" s="144">
        <v>1433249</v>
      </c>
      <c r="I62" t="s">
        <v>157</v>
      </c>
    </row>
    <row r="63" spans="1:9" x14ac:dyDescent="0.25">
      <c r="G63" t="s">
        <v>162</v>
      </c>
      <c r="H63" s="144">
        <f>SUM(H60:H62)</f>
        <v>22348985</v>
      </c>
    </row>
    <row r="64" spans="1:9" x14ac:dyDescent="0.25">
      <c r="H64" s="144">
        <v>23073504</v>
      </c>
    </row>
    <row r="65" spans="8:8" x14ac:dyDescent="0.25">
      <c r="H65" s="144">
        <f>H64-H63</f>
        <v>724519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28"/>
  <sheetViews>
    <sheetView zoomScaleNormal="100" zoomScaleSheetLayoutView="100" workbookViewId="0">
      <selection activeCell="J15" sqref="J15"/>
    </sheetView>
  </sheetViews>
  <sheetFormatPr defaultColWidth="8.85546875" defaultRowHeight="24.95" customHeight="1" x14ac:dyDescent="0.25"/>
  <cols>
    <col min="1" max="1" width="27.85546875" style="32" customWidth="1"/>
    <col min="2" max="2" width="13.5703125" style="1" bestFit="1" customWidth="1"/>
    <col min="3" max="5" width="10.7109375" style="4" customWidth="1"/>
    <col min="6" max="6" width="13.140625" style="4" customWidth="1"/>
    <col min="7" max="7" width="10.7109375" style="4" bestFit="1" customWidth="1"/>
    <col min="8" max="8" width="11.7109375" style="45" customWidth="1"/>
    <col min="9" max="9" width="10.85546875" style="4" customWidth="1"/>
    <col min="10" max="10" width="10.7109375" style="4" customWidth="1"/>
    <col min="11" max="11" width="11.28515625" style="4" customWidth="1"/>
    <col min="12" max="12" width="12" style="4" customWidth="1"/>
    <col min="13" max="13" width="11.140625" style="4" customWidth="1"/>
    <col min="14" max="14" width="11.28515625" style="4" customWidth="1"/>
    <col min="15" max="15" width="14.85546875" style="4" bestFit="1" customWidth="1"/>
    <col min="16" max="18" width="13.5703125" style="4" bestFit="1" customWidth="1"/>
    <col min="19" max="20" width="12.42578125" style="4" bestFit="1" customWidth="1"/>
    <col min="21" max="21" width="14.85546875" style="4" bestFit="1" customWidth="1"/>
    <col min="22" max="22" width="10.85546875" style="2" customWidth="1"/>
    <col min="23" max="48" width="8.85546875" style="2"/>
    <col min="49" max="16384" width="8.85546875" style="1"/>
  </cols>
  <sheetData>
    <row r="1" spans="1:48" s="17" customFormat="1" ht="45" x14ac:dyDescent="0.25">
      <c r="A1" s="123" t="s">
        <v>15</v>
      </c>
      <c r="B1" s="123" t="s">
        <v>34</v>
      </c>
      <c r="C1" s="124" t="s">
        <v>23</v>
      </c>
      <c r="D1" s="124" t="s">
        <v>151</v>
      </c>
      <c r="E1" s="124" t="s">
        <v>35</v>
      </c>
      <c r="F1" s="124" t="s">
        <v>36</v>
      </c>
      <c r="G1" s="124" t="s">
        <v>47</v>
      </c>
      <c r="H1" s="125" t="s">
        <v>0</v>
      </c>
      <c r="I1" s="124" t="s">
        <v>4</v>
      </c>
      <c r="J1" s="124" t="s">
        <v>5</v>
      </c>
      <c r="K1" s="124" t="s">
        <v>6</v>
      </c>
      <c r="L1" s="124" t="s">
        <v>40</v>
      </c>
      <c r="M1" s="124" t="s">
        <v>16</v>
      </c>
      <c r="N1" s="124" t="s">
        <v>17</v>
      </c>
      <c r="O1" s="124" t="s">
        <v>1</v>
      </c>
      <c r="P1" s="124" t="s">
        <v>2</v>
      </c>
      <c r="Q1" s="124" t="s">
        <v>3</v>
      </c>
      <c r="R1" s="124" t="s">
        <v>41</v>
      </c>
      <c r="S1" s="124" t="s">
        <v>18</v>
      </c>
      <c r="T1" s="124" t="s">
        <v>19</v>
      </c>
      <c r="U1" s="124" t="s">
        <v>8</v>
      </c>
      <c r="V1" s="22"/>
      <c r="W1" s="22"/>
      <c r="X1" s="22"/>
      <c r="Y1" s="56"/>
      <c r="Z1" s="57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</row>
    <row r="2" spans="1:48" s="33" customFormat="1" ht="45" x14ac:dyDescent="0.25">
      <c r="A2" s="12" t="s">
        <v>39</v>
      </c>
      <c r="B2" s="10">
        <v>169283294</v>
      </c>
      <c r="C2" s="10">
        <v>25382155</v>
      </c>
      <c r="D2" s="10"/>
      <c r="E2" s="27"/>
      <c r="F2" s="10"/>
      <c r="G2" s="10"/>
      <c r="H2" s="26">
        <f>SUM(B2:F2)</f>
        <v>194665449</v>
      </c>
      <c r="I2" s="47">
        <v>0.70899999999999996</v>
      </c>
      <c r="J2" s="47">
        <v>7.9600000000000004E-2</v>
      </c>
      <c r="K2" s="47">
        <v>8.0299999999999996E-2</v>
      </c>
      <c r="L2" s="47">
        <v>6.7299999999999999E-2</v>
      </c>
      <c r="M2" s="47">
        <v>3.3099999999999997E-2</v>
      </c>
      <c r="N2" s="47">
        <v>3.0700000000000002E-2</v>
      </c>
      <c r="O2" s="10">
        <f>+ROUND($B$2*I2,0)</f>
        <v>120021855</v>
      </c>
      <c r="P2" s="10">
        <f t="shared" ref="P2:T2" si="0">+ROUND($B$2*J2,0)</f>
        <v>13474950</v>
      </c>
      <c r="Q2" s="10">
        <f t="shared" si="0"/>
        <v>13593449</v>
      </c>
      <c r="R2" s="10">
        <f t="shared" si="0"/>
        <v>11392766</v>
      </c>
      <c r="S2" s="10">
        <f t="shared" si="0"/>
        <v>5603277</v>
      </c>
      <c r="T2" s="10">
        <f t="shared" si="0"/>
        <v>5196997</v>
      </c>
      <c r="U2" s="26">
        <f>SUM(O2:T2)</f>
        <v>169283294</v>
      </c>
      <c r="V2" s="36">
        <f t="shared" ref="V2:V5" si="1">U2-B2</f>
        <v>0</v>
      </c>
      <c r="W2" s="13"/>
      <c r="X2" s="13"/>
      <c r="Y2" s="27"/>
      <c r="Z2" s="27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</row>
    <row r="3" spans="1:48" s="33" customFormat="1" ht="15" x14ac:dyDescent="0.25">
      <c r="A3" s="12" t="s">
        <v>46</v>
      </c>
      <c r="B3" s="10">
        <v>4694425</v>
      </c>
      <c r="C3" s="10"/>
      <c r="D3" s="10"/>
      <c r="E3" s="27"/>
      <c r="F3" s="10"/>
      <c r="G3" s="10"/>
      <c r="H3" s="26">
        <f t="shared" ref="H3:H7" si="2">SUM(B3:F3)</f>
        <v>4694425</v>
      </c>
      <c r="I3" s="47">
        <v>0.70899999999999996</v>
      </c>
      <c r="J3" s="47">
        <v>7.9600000000000004E-2</v>
      </c>
      <c r="K3" s="47">
        <v>8.0299999999999996E-2</v>
      </c>
      <c r="L3" s="47">
        <v>6.7299999999999999E-2</v>
      </c>
      <c r="M3" s="47">
        <v>3.3099999999999997E-2</v>
      </c>
      <c r="N3" s="47">
        <v>3.0700000000000002E-2</v>
      </c>
      <c r="O3" s="10">
        <f>+ROUND($B$3*I3,0)+1</f>
        <v>3328348</v>
      </c>
      <c r="P3" s="10">
        <f t="shared" ref="P3:T3" si="3">+ROUND($B$3*J3,0)</f>
        <v>373676</v>
      </c>
      <c r="Q3" s="10">
        <f t="shared" si="3"/>
        <v>376962</v>
      </c>
      <c r="R3" s="10">
        <f t="shared" si="3"/>
        <v>315935</v>
      </c>
      <c r="S3" s="10">
        <f t="shared" si="3"/>
        <v>155385</v>
      </c>
      <c r="T3" s="10">
        <f t="shared" si="3"/>
        <v>144119</v>
      </c>
      <c r="U3" s="26">
        <f t="shared" ref="U3:U4" si="4">SUM(O3:T3)</f>
        <v>4694425</v>
      </c>
      <c r="V3" s="36">
        <f>U3-B3</f>
        <v>0</v>
      </c>
      <c r="W3" s="13"/>
      <c r="X3" s="13"/>
      <c r="Y3" s="27"/>
      <c r="Z3" s="27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</row>
    <row r="4" spans="1:48" s="33" customFormat="1" ht="15" x14ac:dyDescent="0.25">
      <c r="A4" s="12" t="s">
        <v>31</v>
      </c>
      <c r="B4" s="10">
        <v>6135532</v>
      </c>
      <c r="C4" s="10"/>
      <c r="D4" s="10"/>
      <c r="E4" s="27"/>
      <c r="F4" s="10"/>
      <c r="G4" s="10"/>
      <c r="H4" s="26">
        <f t="shared" si="2"/>
        <v>6135532</v>
      </c>
      <c r="I4" s="47">
        <v>0.70899999999999996</v>
      </c>
      <c r="J4" s="47">
        <v>7.9600000000000004E-2</v>
      </c>
      <c r="K4" s="47">
        <v>8.0299999999999996E-2</v>
      </c>
      <c r="L4" s="47">
        <v>6.7299999999999999E-2</v>
      </c>
      <c r="M4" s="47">
        <v>3.3099999999999997E-2</v>
      </c>
      <c r="N4" s="47">
        <v>3.0700000000000002E-2</v>
      </c>
      <c r="O4" s="10">
        <f>+ROUND($B$4*I4,0)+1</f>
        <v>4350093</v>
      </c>
      <c r="P4" s="10">
        <f t="shared" ref="P4:T4" si="5">+ROUND($B$4*J4,0)</f>
        <v>488388</v>
      </c>
      <c r="Q4" s="10">
        <f t="shared" si="5"/>
        <v>492683</v>
      </c>
      <c r="R4" s="10">
        <f t="shared" si="5"/>
        <v>412921</v>
      </c>
      <c r="S4" s="10">
        <f t="shared" si="5"/>
        <v>203086</v>
      </c>
      <c r="T4" s="10">
        <f t="shared" si="5"/>
        <v>188361</v>
      </c>
      <c r="U4" s="26">
        <f t="shared" si="4"/>
        <v>6135532</v>
      </c>
      <c r="V4" s="36">
        <f t="shared" si="1"/>
        <v>0</v>
      </c>
      <c r="W4" s="13"/>
      <c r="X4" s="13"/>
      <c r="Y4" s="27"/>
      <c r="Z4" s="27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</row>
    <row r="5" spans="1:48" s="33" customFormat="1" ht="15" x14ac:dyDescent="0.25">
      <c r="A5" s="12" t="s">
        <v>45</v>
      </c>
      <c r="B5" s="10">
        <v>1576110</v>
      </c>
      <c r="C5" s="10"/>
      <c r="D5" s="10"/>
      <c r="E5" s="27"/>
      <c r="F5" s="10"/>
      <c r="G5" s="10"/>
      <c r="H5" s="26">
        <f t="shared" si="2"/>
        <v>1576110</v>
      </c>
      <c r="I5" s="47">
        <v>0.70899999999999996</v>
      </c>
      <c r="J5" s="47">
        <v>7.9600000000000004E-2</v>
      </c>
      <c r="K5" s="47">
        <v>8.0299999999999996E-2</v>
      </c>
      <c r="L5" s="47">
        <v>6.7299999999999999E-2</v>
      </c>
      <c r="M5" s="47">
        <v>3.3099999999999997E-2</v>
      </c>
      <c r="N5" s="47">
        <v>3.0700000000000002E-2</v>
      </c>
      <c r="O5" s="10">
        <f>+ROUND($B$5*I5,0)</f>
        <v>1117462</v>
      </c>
      <c r="P5" s="10">
        <f t="shared" ref="P5:T5" si="6">+ROUND($B$5*J5,0)</f>
        <v>125458</v>
      </c>
      <c r="Q5" s="10">
        <f t="shared" si="6"/>
        <v>126562</v>
      </c>
      <c r="R5" s="10">
        <f t="shared" si="6"/>
        <v>106072</v>
      </c>
      <c r="S5" s="10">
        <f t="shared" si="6"/>
        <v>52169</v>
      </c>
      <c r="T5" s="10">
        <f t="shared" si="6"/>
        <v>48387</v>
      </c>
      <c r="U5" s="26">
        <f>SUM(O5:T5)</f>
        <v>1576110</v>
      </c>
      <c r="V5" s="36">
        <f t="shared" si="1"/>
        <v>0</v>
      </c>
      <c r="W5" s="13"/>
      <c r="X5" s="13"/>
      <c r="Y5" s="27"/>
      <c r="Z5" s="27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</row>
    <row r="6" spans="1:48" s="11" customFormat="1" ht="24.95" customHeight="1" x14ac:dyDescent="0.25">
      <c r="A6" s="18" t="s">
        <v>147</v>
      </c>
      <c r="B6" s="137">
        <v>5070084</v>
      </c>
      <c r="D6" s="137">
        <v>709191</v>
      </c>
      <c r="E6" s="27"/>
      <c r="F6" s="27"/>
      <c r="G6" s="27"/>
      <c r="H6" s="26">
        <f>SUM(B6:F6)</f>
        <v>5779275</v>
      </c>
      <c r="I6" s="47"/>
      <c r="J6" s="47"/>
      <c r="K6" s="47"/>
      <c r="L6" s="47"/>
      <c r="M6" s="47"/>
      <c r="N6" s="47"/>
      <c r="O6" s="10">
        <f>B6+D6</f>
        <v>5779275</v>
      </c>
      <c r="P6" s="10"/>
      <c r="Q6" s="10"/>
      <c r="R6" s="10"/>
      <c r="S6" s="10"/>
      <c r="T6" s="10"/>
      <c r="U6" s="36">
        <f>SUM(O6:T6)</f>
        <v>5779275</v>
      </c>
      <c r="V6" s="36"/>
      <c r="Y6" s="27"/>
      <c r="Z6" s="27"/>
    </row>
    <row r="7" spans="1:48" s="9" customFormat="1" ht="24.95" customHeight="1" x14ac:dyDescent="0.25">
      <c r="A7" s="12" t="s">
        <v>150</v>
      </c>
      <c r="B7" s="10">
        <v>4269367</v>
      </c>
      <c r="C7" s="10"/>
      <c r="D7" s="10"/>
      <c r="E7" s="27"/>
      <c r="F7" s="10"/>
      <c r="G7" s="10"/>
      <c r="H7" s="26">
        <f t="shared" si="2"/>
        <v>4269367</v>
      </c>
      <c r="I7" s="47">
        <v>0.70899999999999996</v>
      </c>
      <c r="J7" s="47">
        <v>7.9600000000000004E-2</v>
      </c>
      <c r="K7" s="47">
        <v>8.0299999999999996E-2</v>
      </c>
      <c r="L7" s="47">
        <v>6.7299999999999999E-2</v>
      </c>
      <c r="M7" s="47">
        <v>3.3099999999999997E-2</v>
      </c>
      <c r="N7" s="47">
        <v>3.0700000000000002E-2</v>
      </c>
      <c r="O7" s="10">
        <f>+ROUND($B$7*I7,0)</f>
        <v>3026981</v>
      </c>
      <c r="P7" s="10">
        <f t="shared" ref="P7:T7" si="7">+ROUND($B$7*J7,0)</f>
        <v>339842</v>
      </c>
      <c r="Q7" s="10">
        <f t="shared" si="7"/>
        <v>342830</v>
      </c>
      <c r="R7" s="10">
        <f t="shared" si="7"/>
        <v>287328</v>
      </c>
      <c r="S7" s="10">
        <f t="shared" si="7"/>
        <v>141316</v>
      </c>
      <c r="T7" s="10">
        <f t="shared" si="7"/>
        <v>131070</v>
      </c>
      <c r="U7" s="26">
        <f t="shared" ref="U7" si="8">SUM(O7:T7)</f>
        <v>4269367</v>
      </c>
      <c r="V7" s="132">
        <f>U7-B7</f>
        <v>0</v>
      </c>
      <c r="W7" s="11"/>
      <c r="X7" s="11"/>
      <c r="Y7" s="27"/>
      <c r="Z7" s="27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</row>
    <row r="8" spans="1:48" s="15" customFormat="1" ht="15" x14ac:dyDescent="0.25">
      <c r="A8" s="29" t="s">
        <v>33</v>
      </c>
      <c r="B8" s="16">
        <f>SUM(B2:B7)</f>
        <v>191028812</v>
      </c>
      <c r="C8" s="16">
        <f>SUM(C2:C7)</f>
        <v>25382155</v>
      </c>
      <c r="D8" s="16">
        <f>SUM(D2:D7)</f>
        <v>709191</v>
      </c>
      <c r="E8" s="16">
        <v>0</v>
      </c>
      <c r="F8" s="16">
        <v>0</v>
      </c>
      <c r="G8" s="16"/>
      <c r="H8" s="16">
        <f>SUM(B8:B8)</f>
        <v>191028812</v>
      </c>
      <c r="I8" s="47">
        <v>0.70899999999999996</v>
      </c>
      <c r="J8" s="47">
        <v>7.9600000000000004E-2</v>
      </c>
      <c r="K8" s="47">
        <v>8.0299999999999996E-2</v>
      </c>
      <c r="L8" s="47">
        <v>6.7299999999999999E-2</v>
      </c>
      <c r="M8" s="47">
        <v>3.3099999999999997E-2</v>
      </c>
      <c r="N8" s="47">
        <v>3.0700000000000002E-2</v>
      </c>
      <c r="O8" s="16">
        <f t="shared" ref="O8:U8" si="9">SUM(O2:O7)</f>
        <v>137624014</v>
      </c>
      <c r="P8" s="16">
        <f t="shared" si="9"/>
        <v>14802314</v>
      </c>
      <c r="Q8" s="16">
        <f t="shared" si="9"/>
        <v>14932486</v>
      </c>
      <c r="R8" s="16">
        <f t="shared" si="9"/>
        <v>12515022</v>
      </c>
      <c r="S8" s="16">
        <f t="shared" si="9"/>
        <v>6155233</v>
      </c>
      <c r="T8" s="16">
        <f t="shared" si="9"/>
        <v>5708934</v>
      </c>
      <c r="U8" s="16">
        <f t="shared" si="9"/>
        <v>191738003</v>
      </c>
      <c r="V8" s="36"/>
      <c r="W8" s="13"/>
      <c r="X8" s="13"/>
      <c r="Y8" s="36"/>
      <c r="Z8" s="36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</row>
    <row r="9" spans="1:48" s="15" customFormat="1" ht="30" x14ac:dyDescent="0.25">
      <c r="A9" s="29" t="s">
        <v>32</v>
      </c>
      <c r="B9" s="16"/>
      <c r="C9" s="16">
        <f>SUM(C2:C7)</f>
        <v>25382155</v>
      </c>
      <c r="D9" s="16">
        <f>SUM(D2:D7)</f>
        <v>709191</v>
      </c>
      <c r="E9" s="16">
        <v>0</v>
      </c>
      <c r="F9" s="16">
        <v>0</v>
      </c>
      <c r="G9" s="16"/>
      <c r="H9" s="16">
        <f>SUM(B9:F9)</f>
        <v>26091346</v>
      </c>
      <c r="I9" s="47">
        <v>0.70899999999999996</v>
      </c>
      <c r="J9" s="47">
        <v>7.9600000000000004E-2</v>
      </c>
      <c r="K9" s="47">
        <v>8.0299999999999996E-2</v>
      </c>
      <c r="L9" s="47">
        <v>6.7299999999999999E-2</v>
      </c>
      <c r="M9" s="47">
        <v>3.3099999999999997E-2</v>
      </c>
      <c r="N9" s="47">
        <v>3.0700000000000002E-2</v>
      </c>
      <c r="O9" s="16">
        <f>+ROUND($C$9*I9,0)</f>
        <v>17995948</v>
      </c>
      <c r="P9" s="16">
        <f>+ROUND($C$9*J9,0)</f>
        <v>2020420</v>
      </c>
      <c r="Q9" s="16">
        <f t="shared" ref="Q9:T9" si="10">+ROUND($C$9*K9,0)</f>
        <v>2038187</v>
      </c>
      <c r="R9" s="16">
        <f t="shared" si="10"/>
        <v>1708219</v>
      </c>
      <c r="S9" s="16">
        <f t="shared" si="10"/>
        <v>840149</v>
      </c>
      <c r="T9" s="16">
        <f t="shared" si="10"/>
        <v>779232</v>
      </c>
      <c r="U9" s="16">
        <f t="shared" ref="U9" si="11">SUM(O9:T9)</f>
        <v>25382155</v>
      </c>
      <c r="V9" s="36">
        <f>U9-C9</f>
        <v>0</v>
      </c>
      <c r="W9" s="13"/>
      <c r="X9" s="13"/>
      <c r="Y9" s="36"/>
      <c r="Z9" s="36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</row>
    <row r="10" spans="1:48" s="4" customFormat="1" ht="33" customHeight="1" x14ac:dyDescent="0.25">
      <c r="A10" s="52" t="s">
        <v>37</v>
      </c>
      <c r="B10" s="53"/>
      <c r="C10" s="53"/>
      <c r="D10" s="53"/>
      <c r="E10" s="53">
        <v>5000000</v>
      </c>
      <c r="F10" s="53"/>
      <c r="G10" s="53"/>
      <c r="H10" s="39">
        <f t="shared" ref="H10:H18" si="12">SUM(B10:G10)</f>
        <v>5000000</v>
      </c>
      <c r="I10" s="47">
        <v>0.70899999999999996</v>
      </c>
      <c r="J10" s="47">
        <v>7.9600000000000004E-2</v>
      </c>
      <c r="K10" s="47">
        <v>8.0299999999999996E-2</v>
      </c>
      <c r="L10" s="47">
        <v>6.7299999999999999E-2</v>
      </c>
      <c r="M10" s="47">
        <v>3.3099999999999997E-2</v>
      </c>
      <c r="N10" s="47">
        <v>3.0700000000000002E-2</v>
      </c>
      <c r="O10" s="39">
        <f t="shared" ref="O10:T10" si="13">+ROUND($E$10*I10,0)</f>
        <v>3545000</v>
      </c>
      <c r="P10" s="39">
        <f t="shared" si="13"/>
        <v>398000</v>
      </c>
      <c r="Q10" s="39">
        <f t="shared" si="13"/>
        <v>401500</v>
      </c>
      <c r="R10" s="39">
        <f t="shared" si="13"/>
        <v>336500</v>
      </c>
      <c r="S10" s="39">
        <f t="shared" si="13"/>
        <v>165500</v>
      </c>
      <c r="T10" s="39">
        <f t="shared" si="13"/>
        <v>153500</v>
      </c>
      <c r="U10" s="39">
        <f>SUM(O10:T10)</f>
        <v>5000000</v>
      </c>
      <c r="V10" s="36">
        <f>U10-E10</f>
        <v>0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s="4" customFormat="1" ht="15" x14ac:dyDescent="0.25">
      <c r="A11" s="30" t="s">
        <v>152</v>
      </c>
      <c r="B11" s="27"/>
      <c r="C11" s="27"/>
      <c r="D11" s="27"/>
      <c r="E11" s="27">
        <v>304188</v>
      </c>
      <c r="F11" s="27"/>
      <c r="G11" s="27"/>
      <c r="H11" s="39">
        <f t="shared" si="12"/>
        <v>304188</v>
      </c>
      <c r="I11" s="47"/>
      <c r="J11" s="47"/>
      <c r="K11" s="47"/>
      <c r="L11" s="47"/>
      <c r="M11" s="47"/>
      <c r="N11" s="47"/>
      <c r="O11" s="39"/>
      <c r="P11" s="39">
        <v>304188</v>
      </c>
      <c r="Q11" s="39"/>
      <c r="R11" s="39"/>
      <c r="S11" s="39"/>
      <c r="T11" s="39"/>
      <c r="U11" s="39">
        <f t="shared" ref="U11:U17" si="14">SUM(O11:T11)</f>
        <v>304188</v>
      </c>
      <c r="V11" s="3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</row>
    <row r="12" spans="1:48" s="4" customFormat="1" ht="15" x14ac:dyDescent="0.25">
      <c r="A12" s="30" t="s">
        <v>153</v>
      </c>
      <c r="B12" s="27"/>
      <c r="C12" s="27"/>
      <c r="D12" s="27"/>
      <c r="E12" s="27">
        <v>304189</v>
      </c>
      <c r="F12" s="27"/>
      <c r="G12" s="27"/>
      <c r="H12" s="39">
        <f t="shared" si="12"/>
        <v>304189</v>
      </c>
      <c r="I12" s="47"/>
      <c r="J12" s="47"/>
      <c r="K12" s="47"/>
      <c r="L12" s="47"/>
      <c r="M12" s="47"/>
      <c r="N12" s="47"/>
      <c r="O12" s="39"/>
      <c r="P12" s="39"/>
      <c r="Q12" s="39">
        <v>304189</v>
      </c>
      <c r="R12" s="39"/>
      <c r="S12" s="39"/>
      <c r="T12" s="39"/>
      <c r="U12" s="39">
        <f t="shared" si="14"/>
        <v>304189</v>
      </c>
      <c r="V12" s="3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4" customFormat="1" ht="30" x14ac:dyDescent="0.25">
      <c r="A13" s="12" t="s">
        <v>158</v>
      </c>
      <c r="B13" s="10"/>
      <c r="C13" s="10"/>
      <c r="D13" s="10"/>
      <c r="E13" s="27">
        <v>6118423</v>
      </c>
      <c r="F13" s="10"/>
      <c r="G13" s="10"/>
      <c r="H13" s="26">
        <f t="shared" si="12"/>
        <v>6118423</v>
      </c>
      <c r="I13" s="47"/>
      <c r="J13" s="47"/>
      <c r="K13" s="47"/>
      <c r="L13" s="47"/>
      <c r="M13" s="47"/>
      <c r="N13" s="47"/>
      <c r="O13" s="10">
        <v>6118423</v>
      </c>
      <c r="P13" s="10"/>
      <c r="Q13" s="10"/>
      <c r="R13" s="10"/>
      <c r="S13" s="5"/>
      <c r="T13" s="5"/>
      <c r="U13" s="39">
        <f t="shared" si="14"/>
        <v>6118423</v>
      </c>
      <c r="V13" s="24">
        <f>U13-O13</f>
        <v>0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</row>
    <row r="14" spans="1:48" s="4" customFormat="1" ht="15" x14ac:dyDescent="0.25">
      <c r="A14" s="12" t="s">
        <v>25</v>
      </c>
      <c r="B14" s="10"/>
      <c r="C14" s="10"/>
      <c r="D14" s="10"/>
      <c r="E14" s="27"/>
      <c r="F14" s="10">
        <v>229900</v>
      </c>
      <c r="G14" s="10"/>
      <c r="H14" s="26">
        <f t="shared" si="12"/>
        <v>229900</v>
      </c>
      <c r="I14" s="47"/>
      <c r="J14" s="47"/>
      <c r="K14" s="47"/>
      <c r="L14" s="47"/>
      <c r="M14" s="47"/>
      <c r="N14" s="47"/>
      <c r="O14" s="10">
        <v>229900</v>
      </c>
      <c r="P14" s="10"/>
      <c r="Q14" s="10"/>
      <c r="R14" s="10"/>
      <c r="S14" s="5"/>
      <c r="T14" s="5"/>
      <c r="U14" s="39">
        <f t="shared" si="14"/>
        <v>229900</v>
      </c>
      <c r="V14" s="24">
        <f t="shared" ref="V14:V17" si="15">U14-O14</f>
        <v>0</v>
      </c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</row>
    <row r="15" spans="1:48" s="4" customFormat="1" ht="15" x14ac:dyDescent="0.25">
      <c r="A15" s="12" t="s">
        <v>38</v>
      </c>
      <c r="B15" s="10"/>
      <c r="C15" s="10"/>
      <c r="D15" s="10"/>
      <c r="E15" s="27"/>
      <c r="F15" s="10"/>
      <c r="G15" s="10">
        <v>1449853</v>
      </c>
      <c r="H15" s="26">
        <f>SUM(B15:G15)</f>
        <v>1449853</v>
      </c>
      <c r="I15" s="5"/>
      <c r="J15" s="5"/>
      <c r="K15" s="5"/>
      <c r="L15" s="5"/>
      <c r="M15" s="5"/>
      <c r="N15" s="5"/>
      <c r="O15" s="27">
        <v>1449853</v>
      </c>
      <c r="P15" s="27"/>
      <c r="Q15" s="27"/>
      <c r="R15" s="27"/>
      <c r="S15" s="5"/>
      <c r="T15" s="5"/>
      <c r="U15" s="39">
        <f t="shared" si="14"/>
        <v>1449853</v>
      </c>
      <c r="V15" s="24">
        <f>U15-H15</f>
        <v>0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</row>
    <row r="16" spans="1:48" s="4" customFormat="1" ht="15" x14ac:dyDescent="0.25">
      <c r="A16" s="18" t="s">
        <v>147</v>
      </c>
      <c r="B16" s="10"/>
      <c r="C16" s="10"/>
      <c r="D16" s="10"/>
      <c r="E16" s="137">
        <v>1036308</v>
      </c>
      <c r="F16" s="137">
        <v>471424</v>
      </c>
      <c r="G16" s="10"/>
      <c r="H16" s="26">
        <f t="shared" ref="H16" si="16">SUM(B16:G16)</f>
        <v>1507732</v>
      </c>
      <c r="I16" s="5"/>
      <c r="J16" s="5"/>
      <c r="K16" s="5"/>
      <c r="L16" s="5"/>
      <c r="M16" s="5"/>
      <c r="N16" s="5"/>
      <c r="O16" s="137">
        <v>1507732</v>
      </c>
      <c r="P16" s="27"/>
      <c r="Q16" s="27"/>
      <c r="R16" s="27"/>
      <c r="S16" s="5"/>
      <c r="T16" s="5"/>
      <c r="U16" s="39">
        <f t="shared" si="14"/>
        <v>1507732</v>
      </c>
      <c r="V16" s="24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</row>
    <row r="17" spans="1:48" s="4" customFormat="1" ht="15" x14ac:dyDescent="0.25">
      <c r="A17" s="18" t="s">
        <v>144</v>
      </c>
      <c r="B17" s="10"/>
      <c r="C17" s="10"/>
      <c r="D17" s="10"/>
      <c r="E17" s="137">
        <v>16100000</v>
      </c>
      <c r="F17" s="10"/>
      <c r="G17" s="10"/>
      <c r="H17" s="26">
        <f t="shared" si="12"/>
        <v>16100000</v>
      </c>
      <c r="I17" s="5"/>
      <c r="J17" s="5"/>
      <c r="K17" s="5"/>
      <c r="L17" s="5"/>
      <c r="M17" s="5"/>
      <c r="N17" s="5"/>
      <c r="O17" s="137">
        <v>16100000</v>
      </c>
      <c r="P17" s="10"/>
      <c r="Q17" s="10"/>
      <c r="R17" s="10"/>
      <c r="S17" s="10"/>
      <c r="T17" s="5"/>
      <c r="U17" s="39">
        <f t="shared" si="14"/>
        <v>16100000</v>
      </c>
      <c r="V17" s="24">
        <f t="shared" si="15"/>
        <v>0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</row>
    <row r="18" spans="1:48" s="14" customFormat="1" ht="24.95" customHeight="1" x14ac:dyDescent="0.25">
      <c r="A18" s="31" t="s">
        <v>8</v>
      </c>
      <c r="B18" s="28">
        <f>SUM(B8:B17)</f>
        <v>191028812</v>
      </c>
      <c r="C18" s="28">
        <f>SUM(C9:C17)</f>
        <v>25382155</v>
      </c>
      <c r="D18" s="28">
        <f>SUM(D9:D17)</f>
        <v>709191</v>
      </c>
      <c r="E18" s="28">
        <f>SUM(E10:E17)</f>
        <v>28863108</v>
      </c>
      <c r="F18" s="28">
        <f>SUM(F10:F17)</f>
        <v>701324</v>
      </c>
      <c r="G18" s="28">
        <f>SUM(G10:G17)</f>
        <v>1449853</v>
      </c>
      <c r="H18" s="28">
        <f t="shared" si="12"/>
        <v>248134443</v>
      </c>
      <c r="I18" s="23"/>
      <c r="J18" s="23"/>
      <c r="K18" s="23"/>
      <c r="L18" s="23"/>
      <c r="M18" s="23"/>
      <c r="N18" s="23"/>
      <c r="O18" s="28">
        <f t="shared" ref="O18:T18" si="17">SUM(O8:O17)</f>
        <v>184570870</v>
      </c>
      <c r="P18" s="28">
        <f t="shared" si="17"/>
        <v>17524922</v>
      </c>
      <c r="Q18" s="46">
        <f t="shared" si="17"/>
        <v>17676362</v>
      </c>
      <c r="R18" s="46">
        <f t="shared" si="17"/>
        <v>14559741</v>
      </c>
      <c r="S18" s="28">
        <f t="shared" si="17"/>
        <v>7160882</v>
      </c>
      <c r="T18" s="28">
        <f t="shared" si="17"/>
        <v>6641666</v>
      </c>
      <c r="U18" s="28">
        <f>SUM(O18:T18)</f>
        <v>248134443</v>
      </c>
      <c r="V18" s="24">
        <f>SUM(O18:T18)</f>
        <v>248134443</v>
      </c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</row>
    <row r="19" spans="1:48" s="4" customFormat="1" ht="24.95" customHeight="1" x14ac:dyDescent="0.25">
      <c r="A19" s="12"/>
      <c r="B19" s="9"/>
      <c r="C19" s="5"/>
      <c r="D19" s="136"/>
      <c r="E19"/>
      <c r="F19" s="5"/>
      <c r="G19" s="5"/>
      <c r="H19" s="5">
        <f>SUM(H8:H17)</f>
        <v>248134443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>SUM(U8:U17)</f>
        <v>248134443</v>
      </c>
      <c r="V19" s="6"/>
      <c r="W19" s="6"/>
      <c r="X19" s="6"/>
      <c r="Y19" s="24">
        <f>H18-U18</f>
        <v>0</v>
      </c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</row>
    <row r="20" spans="1:48" ht="24.95" customHeight="1" x14ac:dyDescent="0.25">
      <c r="H20" s="5"/>
      <c r="I20" s="5"/>
      <c r="J20" s="5"/>
      <c r="K20" s="5"/>
      <c r="L20" s="5"/>
      <c r="M20" s="5"/>
      <c r="N20" s="5"/>
      <c r="O20" s="51">
        <f>O18/U18</f>
        <v>0.74383413994646441</v>
      </c>
      <c r="P20" s="51">
        <f>P18/U18</f>
        <v>7.0626720692701261E-2</v>
      </c>
      <c r="Q20" s="51">
        <f>Q18/U18</f>
        <v>7.1237034997193027E-2</v>
      </c>
      <c r="R20" s="51">
        <f>R18/U18</f>
        <v>5.8676823837793449E-2</v>
      </c>
      <c r="S20" s="51">
        <f>S18/U18</f>
        <v>2.8858879538944136E-2</v>
      </c>
      <c r="T20" s="51">
        <f>T18/U18</f>
        <v>2.67664009869037E-2</v>
      </c>
      <c r="U20" s="51">
        <f>SUM(O20:T20)</f>
        <v>1</v>
      </c>
    </row>
    <row r="21" spans="1:48" ht="24.95" customHeight="1" x14ac:dyDescent="0.25">
      <c r="H21" s="5"/>
      <c r="I21" s="5"/>
      <c r="J21" s="5"/>
      <c r="K21" s="5"/>
      <c r="L21" s="5"/>
      <c r="M21" s="5"/>
      <c r="N21" s="5"/>
    </row>
    <row r="22" spans="1:48" ht="24.95" customHeight="1" x14ac:dyDescent="0.25">
      <c r="I22" s="5"/>
      <c r="J22" s="5"/>
      <c r="K22" s="5"/>
      <c r="L22" s="5"/>
      <c r="M22" s="5"/>
      <c r="N22" s="5"/>
    </row>
    <row r="23" spans="1:48" ht="24.95" customHeight="1" x14ac:dyDescent="0.25">
      <c r="I23" s="5"/>
      <c r="J23" s="5"/>
      <c r="K23" s="5"/>
      <c r="L23" s="5"/>
      <c r="M23" s="5"/>
      <c r="N23" s="5"/>
      <c r="O23" s="5"/>
    </row>
    <row r="24" spans="1:48" ht="24.95" customHeight="1" x14ac:dyDescent="0.25">
      <c r="I24" s="5"/>
      <c r="J24" s="5"/>
      <c r="K24" s="5"/>
      <c r="L24" s="5"/>
      <c r="M24" s="5"/>
      <c r="N24" s="5"/>
    </row>
    <row r="25" spans="1:48" ht="24.95" customHeight="1" x14ac:dyDescent="0.25">
      <c r="I25" s="5"/>
      <c r="J25" s="5"/>
      <c r="K25" s="5"/>
      <c r="L25" s="5"/>
      <c r="M25" s="5"/>
      <c r="N25" s="5"/>
    </row>
    <row r="26" spans="1:48" ht="24.95" customHeight="1" x14ac:dyDescent="0.25">
      <c r="I26" s="5"/>
      <c r="J26" s="5"/>
      <c r="K26" s="5"/>
      <c r="L26" s="5"/>
      <c r="M26" s="5"/>
      <c r="N26" s="5"/>
    </row>
    <row r="27" spans="1:48" ht="24.95" customHeight="1" x14ac:dyDescent="0.25">
      <c r="I27" s="5"/>
      <c r="J27" s="5"/>
      <c r="K27" s="5"/>
      <c r="L27" s="5"/>
      <c r="M27" s="5"/>
      <c r="N27" s="5"/>
    </row>
    <row r="28" spans="1:48" ht="24.95" customHeight="1" x14ac:dyDescent="0.25">
      <c r="I28" s="5"/>
      <c r="J28" s="5"/>
      <c r="K28" s="5"/>
      <c r="L28" s="5"/>
      <c r="M28" s="5"/>
      <c r="N28" s="5"/>
    </row>
  </sheetData>
  <sortState xmlns:xlrd2="http://schemas.microsoft.com/office/spreadsheetml/2017/richdata2" ref="A5:AV5">
    <sortCondition ref="A5"/>
  </sortState>
  <printOptions horizontalCentered="1"/>
  <pageMargins left="0.31496062992125984" right="0.31496062992125984" top="0.74803149606299213" bottom="0.74803149606299213" header="0.31496062992125984" footer="0.31496062992125984"/>
  <pageSetup paperSize="9" scale="51" orientation="landscape" r:id="rId1"/>
  <headerFooter>
    <oddHeader>&amp;LBátaszéki Közös Önkormányzati Hivatal&amp;C2024. évi elszámolás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41"/>
  <sheetViews>
    <sheetView zoomScale="99" zoomScaleNormal="99" workbookViewId="0">
      <selection activeCell="K2" sqref="K2"/>
    </sheetView>
  </sheetViews>
  <sheetFormatPr defaultColWidth="8.85546875" defaultRowHeight="15" x14ac:dyDescent="0.25"/>
  <cols>
    <col min="1" max="1" width="28.5703125" style="1" bestFit="1" customWidth="1"/>
    <col min="2" max="2" width="11.140625" style="1" bestFit="1" customWidth="1"/>
    <col min="3" max="3" width="13.7109375" style="4" customWidth="1"/>
    <col min="4" max="4" width="11" style="4" customWidth="1"/>
    <col min="5" max="5" width="12.28515625" style="4" customWidth="1"/>
    <col min="6" max="7" width="12.5703125" style="4" customWidth="1"/>
    <col min="8" max="8" width="15.85546875" style="4" bestFit="1" customWidth="1"/>
    <col min="9" max="9" width="15.28515625" style="4" customWidth="1"/>
    <col min="10" max="10" width="12" style="4" bestFit="1" customWidth="1"/>
    <col min="11" max="11" width="12" style="4" customWidth="1"/>
    <col min="12" max="12" width="13.28515625" style="4" customWidth="1"/>
    <col min="13" max="13" width="10" style="4" customWidth="1"/>
    <col min="14" max="14" width="15.140625" style="4" bestFit="1" customWidth="1"/>
    <col min="15" max="15" width="13" style="2" customWidth="1"/>
    <col min="16" max="16" width="20.140625" style="2" customWidth="1"/>
    <col min="17" max="17" width="19.85546875" style="2" customWidth="1"/>
    <col min="18" max="18" width="12.28515625" style="2" customWidth="1"/>
    <col min="19" max="19" width="8.85546875" style="2"/>
    <col min="20" max="20" width="12.140625" style="2" bestFit="1" customWidth="1"/>
    <col min="21" max="43" width="8.85546875" style="2"/>
    <col min="44" max="16384" width="8.85546875" style="1"/>
  </cols>
  <sheetData>
    <row r="1" spans="1:43" ht="47.25" customHeight="1" x14ac:dyDescent="0.25">
      <c r="A1" s="128" t="s">
        <v>9</v>
      </c>
      <c r="B1" s="128" t="s">
        <v>7</v>
      </c>
      <c r="C1" s="127" t="s">
        <v>0</v>
      </c>
      <c r="D1" s="129" t="s">
        <v>4</v>
      </c>
      <c r="E1" s="129" t="s">
        <v>5</v>
      </c>
      <c r="F1" s="129" t="s">
        <v>6</v>
      </c>
      <c r="G1" s="129" t="s">
        <v>42</v>
      </c>
      <c r="H1" s="127" t="s">
        <v>1</v>
      </c>
      <c r="I1" s="127" t="s">
        <v>2</v>
      </c>
      <c r="J1" s="127" t="s">
        <v>3</v>
      </c>
      <c r="K1" s="127" t="s">
        <v>41</v>
      </c>
      <c r="L1" s="129" t="s">
        <v>43</v>
      </c>
      <c r="M1" s="129" t="s">
        <v>44</v>
      </c>
      <c r="N1" s="127" t="s">
        <v>8</v>
      </c>
      <c r="P1" s="30"/>
      <c r="Q1" s="30"/>
      <c r="R1" s="30"/>
    </row>
    <row r="2" spans="1:43" s="37" customFormat="1" ht="28.5" customHeight="1" x14ac:dyDescent="0.25">
      <c r="A2" s="3" t="s">
        <v>10</v>
      </c>
      <c r="B2" s="37">
        <v>26</v>
      </c>
      <c r="C2" s="26">
        <v>179172578</v>
      </c>
      <c r="D2" s="145">
        <v>19.98</v>
      </c>
      <c r="E2" s="145">
        <v>2.11</v>
      </c>
      <c r="F2" s="145">
        <v>2.13</v>
      </c>
      <c r="G2" s="145">
        <v>1.78</v>
      </c>
      <c r="H2" s="26">
        <f>+ROUND($C$2*D3,0)+8281</f>
        <v>137695516</v>
      </c>
      <c r="I2" s="26">
        <f>+ROUND($C$2*E3,0)-30975</f>
        <v>14509569</v>
      </c>
      <c r="J2" s="26">
        <f>+ROUND($C$2*F3,0)-14821</f>
        <v>14663548</v>
      </c>
      <c r="K2" s="26">
        <f>+ROUND($C$2*G3,0)+37515</f>
        <v>12303945</v>
      </c>
      <c r="L2" s="10"/>
      <c r="M2" s="26"/>
      <c r="N2" s="26">
        <f>SUM(H2:M2)</f>
        <v>179172578</v>
      </c>
      <c r="O2" s="134">
        <f>N2+H14</f>
        <v>179172578</v>
      </c>
      <c r="P2" s="134"/>
      <c r="Q2" s="48"/>
      <c r="R2" s="48"/>
      <c r="S2" s="54"/>
      <c r="T2" s="4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1:43" s="37" customFormat="1" ht="28.5" customHeight="1" x14ac:dyDescent="0.25">
      <c r="A3" s="3"/>
      <c r="B3" s="55">
        <v>1</v>
      </c>
      <c r="C3" s="55"/>
      <c r="D3" s="49">
        <f>D2/B2</f>
        <v>0.76846153846153853</v>
      </c>
      <c r="E3" s="49">
        <f>E2/B2</f>
        <v>8.1153846153846146E-2</v>
      </c>
      <c r="F3" s="49">
        <f>F2/B2</f>
        <v>8.1923076923076918E-2</v>
      </c>
      <c r="G3" s="49">
        <f>G2/B2</f>
        <v>6.8461538461538463E-2</v>
      </c>
      <c r="H3" s="26"/>
      <c r="I3" s="26"/>
      <c r="J3" s="26"/>
      <c r="K3" s="26"/>
      <c r="L3" s="26"/>
      <c r="M3" s="26"/>
      <c r="N3" s="26"/>
      <c r="O3" s="8"/>
      <c r="P3" s="48"/>
      <c r="Q3" s="48"/>
      <c r="R3" s="48"/>
      <c r="S3" s="54"/>
      <c r="T3" s="4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s="33" customFormat="1" x14ac:dyDescent="0.25">
      <c r="A4" s="38" t="s">
        <v>24</v>
      </c>
      <c r="C4" s="26">
        <v>1449853</v>
      </c>
      <c r="D4" s="49">
        <f>D3/B3</f>
        <v>0.76846153846153853</v>
      </c>
      <c r="E4" s="49">
        <f>E3/B3</f>
        <v>8.1153846153846146E-2</v>
      </c>
      <c r="F4" s="49">
        <f>F3/B3</f>
        <v>8.1923076923076918E-2</v>
      </c>
      <c r="G4" s="49">
        <f>G3/B3</f>
        <v>6.8461538461538463E-2</v>
      </c>
      <c r="H4" s="26">
        <f>C4*D4</f>
        <v>1114156.2669230769</v>
      </c>
      <c r="I4" s="26">
        <f>C4*E4</f>
        <v>117661.1473076923</v>
      </c>
      <c r="J4" s="26">
        <f>C4*F4</f>
        <v>118776.41884615384</v>
      </c>
      <c r="K4" s="26">
        <f>C4*G4</f>
        <v>99259.166923076918</v>
      </c>
      <c r="L4" s="26"/>
      <c r="M4" s="26"/>
      <c r="N4" s="26">
        <f>SUM(H4:M4)</f>
        <v>1449853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</row>
    <row r="5" spans="1:43" s="4" customFormat="1" x14ac:dyDescent="0.25">
      <c r="A5" s="18" t="s">
        <v>142</v>
      </c>
      <c r="B5" s="10"/>
      <c r="C5" s="10">
        <v>20665527</v>
      </c>
      <c r="D5" s="10"/>
      <c r="E5" s="5"/>
      <c r="F5" s="5"/>
      <c r="G5" s="5"/>
      <c r="H5" s="10">
        <v>20665527</v>
      </c>
      <c r="I5" s="10"/>
      <c r="J5" s="10"/>
      <c r="K5" s="10"/>
      <c r="L5" s="10"/>
      <c r="M5" s="5"/>
      <c r="N5" s="26">
        <f t="shared" ref="N5:N11" si="0">SUM(H5:M5)</f>
        <v>20665527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</row>
    <row r="6" spans="1:43" s="4" customFormat="1" x14ac:dyDescent="0.25">
      <c r="A6" s="18" t="s">
        <v>141</v>
      </c>
      <c r="B6" s="10"/>
      <c r="C6" s="10">
        <v>250209</v>
      </c>
      <c r="D6" s="10"/>
      <c r="E6" s="5"/>
      <c r="F6" s="5"/>
      <c r="G6" s="5"/>
      <c r="H6" s="10">
        <v>250209</v>
      </c>
      <c r="I6" s="10"/>
      <c r="J6" s="10"/>
      <c r="K6" s="10"/>
      <c r="L6" s="10"/>
      <c r="M6" s="5"/>
      <c r="N6" s="26">
        <f t="shared" si="0"/>
        <v>250209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s="4" customFormat="1" x14ac:dyDescent="0.25">
      <c r="A7" s="18" t="s">
        <v>11</v>
      </c>
      <c r="B7" s="10"/>
      <c r="C7" s="53">
        <v>176600</v>
      </c>
      <c r="D7" s="10"/>
      <c r="E7" s="5"/>
      <c r="F7" s="5"/>
      <c r="G7" s="5"/>
      <c r="H7" s="10">
        <v>176600</v>
      </c>
      <c r="I7" s="10"/>
      <c r="J7" s="10"/>
      <c r="K7" s="10"/>
      <c r="L7" s="10"/>
      <c r="M7" s="5"/>
      <c r="N7" s="26">
        <f t="shared" si="0"/>
        <v>176600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43" s="4" customFormat="1" x14ac:dyDescent="0.25">
      <c r="A8" s="18" t="s">
        <v>12</v>
      </c>
      <c r="B8" s="10"/>
      <c r="C8" s="53">
        <v>1468152</v>
      </c>
      <c r="D8" s="10"/>
      <c r="E8" s="5"/>
      <c r="F8" s="5"/>
      <c r="G8" s="5"/>
      <c r="H8" s="10">
        <v>1468152</v>
      </c>
      <c r="I8" s="5"/>
      <c r="J8" s="5"/>
      <c r="K8" s="5"/>
      <c r="L8" s="5"/>
      <c r="M8" s="5"/>
      <c r="N8" s="26">
        <f t="shared" si="0"/>
        <v>1468152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1:43" s="4" customFormat="1" x14ac:dyDescent="0.25">
      <c r="A9" s="18" t="s">
        <v>13</v>
      </c>
      <c r="B9" s="10"/>
      <c r="C9" s="53">
        <v>444076</v>
      </c>
      <c r="D9" s="10"/>
      <c r="E9" s="5"/>
      <c r="F9" s="5"/>
      <c r="G9" s="5"/>
      <c r="H9" s="10">
        <v>444076</v>
      </c>
      <c r="I9" s="5"/>
      <c r="J9" s="5"/>
      <c r="K9" s="5"/>
      <c r="L9" s="5"/>
      <c r="M9" s="5"/>
      <c r="N9" s="26">
        <f t="shared" si="0"/>
        <v>444076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3" s="4" customFormat="1" x14ac:dyDescent="0.25">
      <c r="A10" s="18" t="s">
        <v>26</v>
      </c>
      <c r="B10" s="10"/>
      <c r="C10" s="53">
        <v>388482</v>
      </c>
      <c r="D10" s="10"/>
      <c r="E10" s="5"/>
      <c r="F10" s="5"/>
      <c r="G10" s="5"/>
      <c r="H10" s="10">
        <v>388482</v>
      </c>
      <c r="I10" s="5"/>
      <c r="J10" s="5"/>
      <c r="K10" s="5"/>
      <c r="L10" s="5"/>
      <c r="M10" s="5"/>
      <c r="N10" s="26">
        <f t="shared" si="0"/>
        <v>388482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3" s="4" customFormat="1" x14ac:dyDescent="0.25">
      <c r="A11" s="18" t="s">
        <v>147</v>
      </c>
      <c r="B11" s="10"/>
      <c r="C11" s="53">
        <v>7287007</v>
      </c>
      <c r="D11" s="10"/>
      <c r="E11" s="5"/>
      <c r="F11" s="5"/>
      <c r="G11" s="5"/>
      <c r="H11" s="10">
        <v>7287007</v>
      </c>
      <c r="I11" s="5"/>
      <c r="J11" s="5"/>
      <c r="K11" s="5"/>
      <c r="L11" s="5"/>
      <c r="M11" s="5"/>
      <c r="N11" s="26">
        <f t="shared" si="0"/>
        <v>7287007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 s="4" customFormat="1" x14ac:dyDescent="0.25">
      <c r="A12" s="18" t="s">
        <v>148</v>
      </c>
      <c r="B12" s="10"/>
      <c r="C12" s="53">
        <v>1433249</v>
      </c>
      <c r="D12" s="10"/>
      <c r="E12" s="5"/>
      <c r="F12" s="5"/>
      <c r="G12" s="5"/>
      <c r="H12" s="10">
        <v>1433249</v>
      </c>
      <c r="I12" s="5"/>
      <c r="J12" s="5"/>
      <c r="K12" s="5"/>
      <c r="L12" s="5"/>
      <c r="M12" s="5"/>
      <c r="N12" s="26">
        <v>1433249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1:43" s="4" customFormat="1" x14ac:dyDescent="0.25">
      <c r="A13" s="18" t="s">
        <v>149</v>
      </c>
      <c r="B13" s="10"/>
      <c r="C13" s="53">
        <v>726</v>
      </c>
      <c r="D13" s="10"/>
      <c r="E13" s="5"/>
      <c r="F13" s="5"/>
      <c r="G13" s="5"/>
      <c r="H13" s="10">
        <v>726</v>
      </c>
      <c r="I13" s="5"/>
      <c r="J13" s="5"/>
      <c r="K13" s="5"/>
      <c r="L13" s="5"/>
      <c r="M13" s="5"/>
      <c r="N13" s="26">
        <v>726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43" s="4" customFormat="1" ht="26.25" x14ac:dyDescent="0.25">
      <c r="A14" s="19" t="s">
        <v>27</v>
      </c>
      <c r="B14" s="10"/>
      <c r="C14" s="10"/>
      <c r="D14" s="5"/>
      <c r="E14" s="5"/>
      <c r="F14" s="5"/>
      <c r="G14" s="5"/>
      <c r="H14" s="126"/>
      <c r="I14" s="126">
        <v>3000000</v>
      </c>
      <c r="J14" s="126">
        <v>3000000</v>
      </c>
      <c r="K14" s="126">
        <v>2500000</v>
      </c>
      <c r="L14" s="10"/>
      <c r="M14" s="10"/>
      <c r="N14" s="26">
        <f>SUM(H14:M14)</f>
        <v>8500000</v>
      </c>
      <c r="O14" s="6"/>
      <c r="P14" s="133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43" s="4" customFormat="1" ht="26.25" x14ac:dyDescent="0.25">
      <c r="A15" s="19" t="s">
        <v>28</v>
      </c>
      <c r="B15" s="10"/>
      <c r="C15" s="10"/>
      <c r="D15" s="5"/>
      <c r="E15" s="5"/>
      <c r="F15" s="5"/>
      <c r="G15" s="5"/>
      <c r="H15" s="5"/>
      <c r="I15" s="5"/>
      <c r="J15" s="5"/>
      <c r="K15" s="5"/>
      <c r="L15" s="10">
        <v>7280989</v>
      </c>
      <c r="M15" s="10">
        <v>6753063</v>
      </c>
      <c r="N15" s="26">
        <f>SUM(H15:M15)</f>
        <v>14034052</v>
      </c>
      <c r="O15" s="6"/>
      <c r="P15" s="24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 s="9" customFormat="1" ht="26.25" x14ac:dyDescent="0.25">
      <c r="A16" s="38" t="s">
        <v>29</v>
      </c>
      <c r="C16" s="5"/>
      <c r="D16" s="10"/>
      <c r="E16" s="10"/>
      <c r="F16" s="10"/>
      <c r="G16" s="10"/>
      <c r="H16" s="10">
        <v>35937436</v>
      </c>
      <c r="I16" s="10"/>
      <c r="J16" s="10"/>
      <c r="K16" s="10"/>
      <c r="L16" s="10"/>
      <c r="M16" s="10"/>
      <c r="N16" s="26">
        <f>SUM(H16:K16)</f>
        <v>35937436</v>
      </c>
      <c r="O16" s="11"/>
      <c r="P16" s="27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s="40" customFormat="1" x14ac:dyDescent="0.25">
      <c r="A17" s="21" t="s">
        <v>14</v>
      </c>
      <c r="B17" s="20"/>
      <c r="C17" s="39"/>
      <c r="D17" s="39"/>
      <c r="E17" s="39"/>
      <c r="F17" s="39"/>
      <c r="G17" s="39"/>
      <c r="H17" s="39">
        <f t="shared" ref="H17:M17" si="1">SUM(H2:H16)</f>
        <v>206861136.26692307</v>
      </c>
      <c r="I17" s="39">
        <f t="shared" si="1"/>
        <v>17627230.147307694</v>
      </c>
      <c r="J17" s="39">
        <f t="shared" si="1"/>
        <v>17782324.418846153</v>
      </c>
      <c r="K17" s="39">
        <f t="shared" si="1"/>
        <v>14903204.166923078</v>
      </c>
      <c r="L17" s="39">
        <f t="shared" si="1"/>
        <v>7280989</v>
      </c>
      <c r="M17" s="39">
        <f t="shared" si="1"/>
        <v>6753063</v>
      </c>
      <c r="N17" s="39">
        <f>SUM(N2:N16)</f>
        <v>271207947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</row>
    <row r="18" spans="1:43" s="13" customFormat="1" x14ac:dyDescent="0.25">
      <c r="A18" s="35"/>
      <c r="C18" s="36"/>
      <c r="D18" s="36"/>
      <c r="E18" s="36"/>
      <c r="F18" s="36"/>
      <c r="G18" s="36"/>
      <c r="H18" s="36"/>
      <c r="I18" s="36"/>
      <c r="J18" s="36"/>
      <c r="K18" s="36"/>
      <c r="L18" s="41"/>
      <c r="M18" s="41"/>
      <c r="N18" s="36">
        <f>SUM(H18:K18)</f>
        <v>0</v>
      </c>
    </row>
    <row r="19" spans="1:43" s="9" customFormat="1" ht="28.5" customHeight="1" x14ac:dyDescent="0.25">
      <c r="A19" s="42" t="s">
        <v>30</v>
      </c>
      <c r="B19" s="34"/>
      <c r="C19" s="43"/>
      <c r="D19" s="44"/>
      <c r="E19" s="44"/>
      <c r="F19" s="44"/>
      <c r="G19" s="44"/>
      <c r="H19" s="16">
        <f>'1.mell.Kiadások'!O18</f>
        <v>184570870</v>
      </c>
      <c r="I19" s="16">
        <f>'1.mell.Kiadások'!P18</f>
        <v>17524922</v>
      </c>
      <c r="J19" s="16">
        <f>'1.mell.Kiadások'!Q18</f>
        <v>17676362</v>
      </c>
      <c r="K19" s="16">
        <f>'1.mell.Kiadások'!R18</f>
        <v>14559741</v>
      </c>
      <c r="L19" s="16">
        <f>'1.mell.Kiadások'!S18</f>
        <v>7160882</v>
      </c>
      <c r="M19" s="16">
        <f>'1.mell.Kiadások'!T18</f>
        <v>6641666</v>
      </c>
      <c r="N19" s="16">
        <f>SUM(H19:M19)</f>
        <v>248134443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</row>
    <row r="20" spans="1:43" s="11" customFormat="1" x14ac:dyDescent="0.25">
      <c r="C20" s="27"/>
      <c r="D20" s="27"/>
      <c r="E20" s="27"/>
      <c r="F20" s="27"/>
      <c r="G20" s="27"/>
      <c r="H20" s="27"/>
      <c r="I20" s="27"/>
      <c r="J20" s="27"/>
      <c r="K20" s="27"/>
    </row>
    <row r="21" spans="1:43" s="2" customFormat="1" x14ac:dyDescent="0.25">
      <c r="C21" s="24"/>
      <c r="D21" s="24"/>
      <c r="E21" s="24"/>
      <c r="F21" s="24"/>
      <c r="G21" s="24"/>
      <c r="H21" s="24">
        <f>H17-H19</f>
        <v>22290266.26692307</v>
      </c>
      <c r="I21" s="24">
        <f>I17-I19</f>
        <v>102308.14730769396</v>
      </c>
      <c r="J21" s="24">
        <f>J17-J19</f>
        <v>105962.41884615272</v>
      </c>
      <c r="K21" s="24">
        <f>K17-K19</f>
        <v>343463.16692307778</v>
      </c>
      <c r="L21" s="24">
        <f t="shared" ref="L21:M21" si="2">L17-L19</f>
        <v>120107</v>
      </c>
      <c r="M21" s="24">
        <f t="shared" si="2"/>
        <v>111397</v>
      </c>
      <c r="N21" s="24">
        <f>N17-N19</f>
        <v>23073504</v>
      </c>
      <c r="P21" s="140" t="s">
        <v>154</v>
      </c>
      <c r="Q21" s="140"/>
      <c r="R21" s="141">
        <v>13300399</v>
      </c>
    </row>
    <row r="22" spans="1:43" s="8" customFormat="1" x14ac:dyDescent="0.25">
      <c r="C22" s="25"/>
      <c r="D22" s="25"/>
      <c r="E22" s="25"/>
      <c r="F22" s="25"/>
      <c r="G22" s="25"/>
      <c r="H22" s="25">
        <v>22348985</v>
      </c>
      <c r="I22" s="25"/>
      <c r="J22" s="25"/>
      <c r="K22" s="25"/>
      <c r="L22" s="25"/>
      <c r="M22" s="25"/>
      <c r="N22" s="25"/>
      <c r="P22" s="140" t="s">
        <v>155</v>
      </c>
      <c r="Q22" s="140"/>
      <c r="R22" s="141">
        <v>7365128</v>
      </c>
    </row>
    <row r="23" spans="1:43" s="2" customFormat="1" x14ac:dyDescent="0.25">
      <c r="C23" s="24"/>
      <c r="D23" s="24"/>
      <c r="E23" s="24"/>
      <c r="F23" s="24"/>
      <c r="G23" s="24"/>
      <c r="H23" s="24">
        <f>H21-H22</f>
        <v>-58718.733076930046</v>
      </c>
      <c r="I23" s="24">
        <f>SUM(I21:I22)</f>
        <v>102308.14730769396</v>
      </c>
      <c r="J23" s="24">
        <f t="shared" ref="J23:M23" si="3">SUM(J21:J22)</f>
        <v>105962.41884615272</v>
      </c>
      <c r="K23" s="24">
        <f t="shared" si="3"/>
        <v>343463.16692307778</v>
      </c>
      <c r="L23" s="24">
        <f t="shared" si="3"/>
        <v>120107</v>
      </c>
      <c r="M23" s="24">
        <f t="shared" si="3"/>
        <v>111397</v>
      </c>
      <c r="N23" s="24">
        <f>SUM(H23:M23)</f>
        <v>724518.99999999441</v>
      </c>
      <c r="P23" s="140" t="s">
        <v>156</v>
      </c>
      <c r="Q23" s="140"/>
      <c r="R23" s="141">
        <v>250209</v>
      </c>
    </row>
    <row r="24" spans="1:43" s="2" customFormat="1" x14ac:dyDescent="0.25">
      <c r="C24" s="24"/>
      <c r="D24" s="24"/>
      <c r="E24" s="24"/>
      <c r="F24" s="24"/>
      <c r="G24" s="24"/>
      <c r="H24" s="50">
        <f>H17/N17</f>
        <v>0.76273995122614557</v>
      </c>
      <c r="I24" s="50">
        <f>I17/N17</f>
        <v>6.499525674779616E-2</v>
      </c>
      <c r="J24" s="50">
        <f>J17/N17</f>
        <v>6.5567121522608449E-2</v>
      </c>
      <c r="K24" s="50">
        <f>K17/N17</f>
        <v>5.4951207484060481E-2</v>
      </c>
      <c r="L24" s="50">
        <f>L17/N17</f>
        <v>2.6846517886144391E-2</v>
      </c>
      <c r="M24" s="50">
        <f>M17/N17</f>
        <v>2.4899945133244936E-2</v>
      </c>
      <c r="N24" s="50">
        <f>SUM(H24:M24)</f>
        <v>0.99999999999999989</v>
      </c>
      <c r="P24" s="140" t="s">
        <v>157</v>
      </c>
      <c r="Q24" s="140"/>
      <c r="R24" s="142">
        <v>1433249</v>
      </c>
    </row>
    <row r="25" spans="1:43" s="2" customFormat="1" x14ac:dyDescent="0.25">
      <c r="C25" s="24"/>
      <c r="D25" s="24"/>
      <c r="E25" s="24"/>
      <c r="F25" s="24"/>
      <c r="G25" s="24"/>
      <c r="H25" s="24"/>
      <c r="I25" s="24"/>
      <c r="J25" s="24"/>
      <c r="K25" s="24"/>
      <c r="L25" s="6"/>
      <c r="M25" s="6"/>
      <c r="N25" s="6"/>
      <c r="R25" s="24">
        <f>SUM(R21:R24)</f>
        <v>22348985</v>
      </c>
    </row>
    <row r="26" spans="1:43" s="2" customFormat="1" x14ac:dyDescent="0.25">
      <c r="C26" s="24"/>
      <c r="D26" s="24"/>
      <c r="E26" s="24"/>
      <c r="F26" s="24"/>
      <c r="G26" s="24"/>
      <c r="H26" s="24"/>
      <c r="I26" s="24"/>
      <c r="J26" s="24"/>
      <c r="K26" s="24"/>
      <c r="L26" s="6"/>
      <c r="M26" s="6"/>
      <c r="N26" s="6"/>
    </row>
    <row r="27" spans="1:43" s="2" customFormat="1" x14ac:dyDescent="0.25">
      <c r="C27" s="24"/>
      <c r="D27" s="24"/>
      <c r="E27" s="24"/>
      <c r="F27" s="24"/>
      <c r="G27" s="24"/>
      <c r="H27" s="24"/>
      <c r="I27" s="24"/>
      <c r="J27" s="24"/>
      <c r="K27" s="24"/>
      <c r="L27" s="6"/>
      <c r="M27" s="6"/>
      <c r="N27" s="6"/>
    </row>
    <row r="28" spans="1:43" x14ac:dyDescent="0.25">
      <c r="C28" s="5"/>
      <c r="D28" s="5"/>
      <c r="E28" s="5"/>
      <c r="F28" s="5"/>
      <c r="G28" s="5"/>
      <c r="H28" s="5"/>
      <c r="I28" s="5"/>
      <c r="J28" s="5"/>
      <c r="K28" s="5"/>
    </row>
    <row r="29" spans="1:43" x14ac:dyDescent="0.25">
      <c r="C29" s="5"/>
      <c r="D29" s="5"/>
      <c r="E29" s="5"/>
      <c r="F29" s="5"/>
      <c r="G29" s="5"/>
      <c r="H29" s="5"/>
      <c r="I29" s="5"/>
      <c r="J29" s="5"/>
      <c r="K29" s="5"/>
    </row>
    <row r="30" spans="1:43" x14ac:dyDescent="0.25">
      <c r="C30" s="5"/>
      <c r="D30" s="5"/>
      <c r="E30" s="5"/>
      <c r="F30" s="5"/>
      <c r="G30" s="5"/>
      <c r="H30" s="5"/>
      <c r="I30" s="5"/>
      <c r="J30" s="5"/>
      <c r="K30" s="5"/>
    </row>
    <row r="31" spans="1:43" x14ac:dyDescent="0.25">
      <c r="C31" s="5"/>
      <c r="D31" s="5"/>
      <c r="E31" s="5"/>
      <c r="F31" s="5"/>
      <c r="G31" s="5"/>
      <c r="H31" s="5"/>
      <c r="I31" s="5"/>
      <c r="J31" s="5"/>
      <c r="K31" s="5"/>
    </row>
    <row r="32" spans="1:43" x14ac:dyDescent="0.25">
      <c r="C32" s="5"/>
      <c r="D32" s="5"/>
      <c r="E32" s="5"/>
      <c r="F32" s="5"/>
      <c r="G32" s="5"/>
      <c r="H32" s="5"/>
      <c r="I32" s="5"/>
      <c r="J32" s="5"/>
      <c r="K32" s="5"/>
    </row>
    <row r="33" spans="3:11" x14ac:dyDescent="0.25">
      <c r="C33" s="5"/>
      <c r="D33" s="5"/>
      <c r="E33" s="5"/>
      <c r="F33" s="5"/>
      <c r="G33" s="5"/>
      <c r="H33" s="5"/>
      <c r="I33" s="5"/>
      <c r="J33" s="5"/>
      <c r="K33" s="5"/>
    </row>
    <row r="34" spans="3:11" x14ac:dyDescent="0.25">
      <c r="C34" s="5"/>
      <c r="D34" s="5"/>
      <c r="E34" s="5"/>
      <c r="F34" s="5"/>
      <c r="G34" s="5"/>
      <c r="H34" s="5"/>
      <c r="I34" s="5"/>
      <c r="J34" s="5"/>
      <c r="K34" s="5"/>
    </row>
    <row r="35" spans="3:11" x14ac:dyDescent="0.25">
      <c r="C35" s="5"/>
      <c r="D35" s="5"/>
      <c r="E35" s="5"/>
      <c r="F35" s="5"/>
      <c r="G35" s="5"/>
      <c r="H35" s="5"/>
      <c r="I35" s="5"/>
      <c r="J35" s="5"/>
      <c r="K35" s="5"/>
    </row>
    <row r="36" spans="3:11" x14ac:dyDescent="0.25">
      <c r="C36" s="5"/>
      <c r="D36" s="5"/>
      <c r="E36" s="5"/>
      <c r="F36" s="5"/>
      <c r="G36" s="5"/>
      <c r="H36" s="5"/>
      <c r="I36" s="5"/>
      <c r="J36" s="5"/>
      <c r="K36" s="5"/>
    </row>
    <row r="37" spans="3:11" x14ac:dyDescent="0.25">
      <c r="C37" s="5"/>
      <c r="D37" s="5"/>
      <c r="E37" s="5"/>
      <c r="F37" s="5"/>
      <c r="G37" s="5"/>
      <c r="H37" s="5"/>
      <c r="I37" s="5"/>
      <c r="J37" s="5"/>
      <c r="K37" s="5"/>
    </row>
    <row r="38" spans="3:11" x14ac:dyDescent="0.25">
      <c r="C38" s="5"/>
      <c r="D38" s="5"/>
      <c r="E38" s="5"/>
      <c r="F38" s="5"/>
      <c r="G38" s="5"/>
      <c r="H38" s="5"/>
      <c r="I38" s="5"/>
      <c r="J38" s="5"/>
      <c r="K38" s="5"/>
    </row>
    <row r="39" spans="3:11" x14ac:dyDescent="0.25">
      <c r="C39" s="5"/>
      <c r="D39" s="5"/>
      <c r="E39" s="5"/>
      <c r="F39" s="5"/>
      <c r="G39" s="5"/>
      <c r="H39" s="5"/>
      <c r="I39" s="5"/>
      <c r="J39" s="5"/>
      <c r="K39" s="5"/>
    </row>
    <row r="40" spans="3:11" x14ac:dyDescent="0.25">
      <c r="C40" s="5"/>
      <c r="D40" s="5"/>
      <c r="E40" s="5"/>
      <c r="F40" s="5"/>
      <c r="G40" s="5"/>
      <c r="H40" s="5"/>
      <c r="I40" s="5"/>
      <c r="J40" s="5"/>
      <c r="K40" s="5"/>
    </row>
    <row r="41" spans="3:11" x14ac:dyDescent="0.25">
      <c r="C41" s="5"/>
      <c r="D41" s="5"/>
      <c r="E41" s="5"/>
      <c r="F41" s="5"/>
      <c r="G41" s="5"/>
      <c r="H41" s="5"/>
      <c r="I41" s="5"/>
      <c r="J41" s="5"/>
      <c r="K41" s="5"/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&amp;LBátaszéki Közös Önkormányzati Hivatal&amp;C2024. évi elszámolás</oddHeader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0"/>
  <sheetViews>
    <sheetView zoomScaleNormal="100" workbookViewId="0">
      <selection activeCell="L19" sqref="L19"/>
    </sheetView>
  </sheetViews>
  <sheetFormatPr defaultColWidth="9.140625" defaultRowHeight="12.75" x14ac:dyDescent="0.2"/>
  <cols>
    <col min="1" max="4" width="9.140625" style="130"/>
    <col min="5" max="5" width="19.7109375" style="130" bestFit="1" customWidth="1"/>
    <col min="6" max="16384" width="9.140625" style="130"/>
  </cols>
  <sheetData>
    <row r="2" spans="2:8" ht="38.25" x14ac:dyDescent="0.2">
      <c r="B2" s="130" t="s">
        <v>143</v>
      </c>
      <c r="E2" s="130" t="s">
        <v>146</v>
      </c>
      <c r="G2" s="138" t="s">
        <v>145</v>
      </c>
    </row>
    <row r="3" spans="2:8" x14ac:dyDescent="0.2">
      <c r="B3" s="130" t="s">
        <v>1</v>
      </c>
      <c r="D3" s="130">
        <v>6299</v>
      </c>
      <c r="E3" s="131">
        <f>D3/D7*100</f>
        <v>75.736443429121081</v>
      </c>
      <c r="F3" s="130">
        <v>26</v>
      </c>
      <c r="G3" s="131">
        <f>E3*F3/100</f>
        <v>19.691475291571479</v>
      </c>
      <c r="H3" s="130">
        <v>75.585004775549194</v>
      </c>
    </row>
    <row r="4" spans="2:8" x14ac:dyDescent="0.2">
      <c r="B4" s="130" t="s">
        <v>2</v>
      </c>
      <c r="D4" s="130">
        <v>707</v>
      </c>
      <c r="E4" s="131">
        <f>D4/D7*100</f>
        <v>8.5006612961404358</v>
      </c>
      <c r="F4" s="130">
        <v>26</v>
      </c>
      <c r="G4" s="131">
        <f t="shared" ref="G4:G6" si="0">E4*F4/100</f>
        <v>2.2101719369965132</v>
      </c>
      <c r="H4" s="130">
        <v>8.6437440305635143</v>
      </c>
    </row>
    <row r="5" spans="2:8" x14ac:dyDescent="0.2">
      <c r="B5" s="130" t="s">
        <v>3</v>
      </c>
      <c r="D5" s="130">
        <v>713</v>
      </c>
      <c r="E5" s="131">
        <f>D5/D7*100</f>
        <v>8.5728026932788257</v>
      </c>
      <c r="F5" s="130">
        <v>26</v>
      </c>
      <c r="G5" s="131">
        <f t="shared" si="0"/>
        <v>2.2289287002524945</v>
      </c>
      <c r="H5" s="130">
        <v>8.4765998089780332</v>
      </c>
    </row>
    <row r="6" spans="2:8" x14ac:dyDescent="0.2">
      <c r="B6" s="130" t="s">
        <v>41</v>
      </c>
      <c r="D6" s="130">
        <v>598</v>
      </c>
      <c r="E6" s="131">
        <f>D6/D7*100</f>
        <v>7.1900925814596599</v>
      </c>
      <c r="F6" s="130">
        <v>26</v>
      </c>
      <c r="G6" s="131">
        <f t="shared" si="0"/>
        <v>1.8694240711795116</v>
      </c>
      <c r="H6" s="130">
        <v>7.2946513849092645</v>
      </c>
    </row>
    <row r="7" spans="2:8" x14ac:dyDescent="0.2">
      <c r="B7" s="130" t="s">
        <v>8</v>
      </c>
      <c r="D7" s="130">
        <f>SUM(D3:D6)</f>
        <v>8317</v>
      </c>
      <c r="E7" s="131">
        <f>SUM(E3:E6)</f>
        <v>100.00000000000001</v>
      </c>
      <c r="G7" s="131">
        <f>SUM(G3:G6)</f>
        <v>26</v>
      </c>
      <c r="H7" s="130">
        <f>SUM(H3:H6)</f>
        <v>100</v>
      </c>
    </row>
    <row r="9" spans="2:8" x14ac:dyDescent="0.2">
      <c r="B9" s="130" t="s">
        <v>139</v>
      </c>
    </row>
    <row r="10" spans="2:8" x14ac:dyDescent="0.2">
      <c r="B10" s="130" t="s">
        <v>1</v>
      </c>
      <c r="D10" s="130">
        <v>6.38</v>
      </c>
      <c r="E10" s="131">
        <f>D10*E3/100</f>
        <v>4.8319850907779252</v>
      </c>
    </row>
    <row r="11" spans="2:8" x14ac:dyDescent="0.2">
      <c r="B11" s="130" t="s">
        <v>2</v>
      </c>
      <c r="D11" s="130">
        <v>6.38</v>
      </c>
      <c r="E11" s="131">
        <f t="shared" ref="E11:E13" si="1">D11*E4/100</f>
        <v>0.54234219069375977</v>
      </c>
    </row>
    <row r="12" spans="2:8" x14ac:dyDescent="0.2">
      <c r="B12" s="130" t="s">
        <v>3</v>
      </c>
      <c r="D12" s="130">
        <v>6.38</v>
      </c>
      <c r="E12" s="131">
        <f t="shared" si="1"/>
        <v>0.54694481183118915</v>
      </c>
    </row>
    <row r="13" spans="2:8" x14ac:dyDescent="0.2">
      <c r="B13" s="130" t="s">
        <v>41</v>
      </c>
      <c r="D13" s="130">
        <v>6.38</v>
      </c>
      <c r="E13" s="131">
        <f t="shared" si="1"/>
        <v>0.45872790669712626</v>
      </c>
    </row>
    <row r="14" spans="2:8" x14ac:dyDescent="0.2">
      <c r="B14" s="130" t="s">
        <v>8</v>
      </c>
      <c r="E14" s="131">
        <f>SUM(E10:E13)</f>
        <v>6.38</v>
      </c>
    </row>
    <row r="15" spans="2:8" x14ac:dyDescent="0.2">
      <c r="E15" s="131"/>
    </row>
    <row r="16" spans="2:8" x14ac:dyDescent="0.2">
      <c r="B16" s="130" t="s">
        <v>140</v>
      </c>
    </row>
    <row r="17" spans="2:5" x14ac:dyDescent="0.2">
      <c r="B17" s="130" t="s">
        <v>1</v>
      </c>
      <c r="E17" s="131">
        <f>E3-E10</f>
        <v>70.904458338343161</v>
      </c>
    </row>
    <row r="18" spans="2:5" x14ac:dyDescent="0.2">
      <c r="B18" s="130" t="s">
        <v>2</v>
      </c>
      <c r="E18" s="131">
        <f>E4-E11</f>
        <v>7.9583191054466758</v>
      </c>
    </row>
    <row r="19" spans="2:5" x14ac:dyDescent="0.2">
      <c r="B19" s="130" t="s">
        <v>3</v>
      </c>
      <c r="E19" s="131">
        <f>E5-E12</f>
        <v>8.0258578814476369</v>
      </c>
    </row>
    <row r="20" spans="2:5" x14ac:dyDescent="0.2">
      <c r="B20" s="130" t="s">
        <v>41</v>
      </c>
      <c r="E20" s="131">
        <f>E6-E13</f>
        <v>6.731364674762534</v>
      </c>
    </row>
  </sheetData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Költségvetés</vt:lpstr>
      <vt:lpstr>1.mell.Kiadások</vt:lpstr>
      <vt:lpstr>2.mell.Bevételek</vt:lpstr>
      <vt:lpstr>Arányszámok</vt:lpstr>
      <vt:lpstr>'1.mell.Kiadások'!Nyomtatási_terület</vt:lpstr>
      <vt:lpstr>'2.mell.Bevételek'!Nyomtatási_terület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Pénzügy1</dc:creator>
  <cp:lastModifiedBy>Gábor Zeyer</cp:lastModifiedBy>
  <cp:lastPrinted>2025-05-12T07:03:39Z</cp:lastPrinted>
  <dcterms:created xsi:type="dcterms:W3CDTF">2014-11-10T08:15:58Z</dcterms:created>
  <dcterms:modified xsi:type="dcterms:W3CDTF">2025-05-12T07:36:51Z</dcterms:modified>
</cp:coreProperties>
</file>