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Könyvelés\Bátaszékért Marketing\2026\Üzleti terv\"/>
    </mc:Choice>
  </mc:AlternateContent>
  <xr:revisionPtr revIDLastSave="0" documentId="8_{EAE4A143-B604-4F47-BE9B-5FF252038D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unka1" sheetId="1" r:id="rId1"/>
  </sheets>
  <definedNames>
    <definedName name="_xlnm.Print_Titles" localSheetId="0">Munka1!$1:$3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6" i="1" l="1"/>
  <c r="D111" i="1" l="1"/>
  <c r="D66" i="1"/>
  <c r="C23" i="1"/>
  <c r="C15" i="1" l="1"/>
  <c r="D155" i="1" l="1"/>
  <c r="C100" i="1"/>
  <c r="G15" i="1"/>
  <c r="E15" i="1"/>
  <c r="F151" i="1" l="1"/>
  <c r="D62" i="1" l="1"/>
  <c r="C142" i="1" l="1"/>
  <c r="D100" i="1"/>
  <c r="D104" i="1" l="1"/>
  <c r="F142" i="1" l="1"/>
  <c r="G158" i="1"/>
  <c r="F158" i="1"/>
  <c r="E158" i="1"/>
  <c r="C158" i="1"/>
  <c r="D32" i="1"/>
  <c r="D33" i="1"/>
  <c r="D34" i="1"/>
  <c r="D35" i="1"/>
  <c r="D36" i="1"/>
  <c r="D37" i="1"/>
  <c r="D38" i="1"/>
  <c r="D39" i="1"/>
  <c r="D40" i="1"/>
  <c r="D41" i="1"/>
  <c r="D31" i="1"/>
  <c r="D47" i="1"/>
  <c r="D48" i="1"/>
  <c r="D49" i="1"/>
  <c r="D50" i="1"/>
  <c r="D51" i="1"/>
  <c r="D52" i="1"/>
  <c r="D53" i="1"/>
  <c r="D54" i="1"/>
  <c r="D158" i="1" l="1"/>
  <c r="D42" i="1"/>
  <c r="E142" i="1" l="1"/>
  <c r="G128" i="1" l="1"/>
  <c r="G113" i="1"/>
  <c r="G107" i="1"/>
  <c r="G100" i="1"/>
  <c r="G68" i="1"/>
  <c r="G56" i="1"/>
  <c r="G133" i="1" s="1"/>
  <c r="G42" i="1"/>
  <c r="G27" i="1"/>
  <c r="G23" i="1"/>
  <c r="G151" i="1"/>
  <c r="G142" i="1"/>
  <c r="G132" i="1" l="1"/>
  <c r="F130" i="1"/>
  <c r="F172" i="1" l="1"/>
  <c r="G134" i="1"/>
  <c r="E151" i="1"/>
  <c r="E128" i="1"/>
  <c r="E113" i="1"/>
  <c r="E134" i="1" s="1"/>
  <c r="E107" i="1"/>
  <c r="E100" i="1"/>
  <c r="E68" i="1"/>
  <c r="E56" i="1"/>
  <c r="E133" i="1" s="1"/>
  <c r="E42" i="1"/>
  <c r="E27" i="1"/>
  <c r="E23" i="1"/>
  <c r="E132" i="1" l="1"/>
  <c r="E130" i="1" s="1"/>
  <c r="E172" i="1" s="1"/>
  <c r="G130" i="1"/>
  <c r="G172" i="1" s="1"/>
  <c r="D46" i="1"/>
  <c r="D61" i="1"/>
  <c r="D60" i="1"/>
  <c r="D113" i="1"/>
  <c r="D119" i="1"/>
  <c r="D139" i="1"/>
  <c r="D140" i="1"/>
  <c r="D147" i="1"/>
  <c r="D148" i="1"/>
  <c r="D146" i="1"/>
  <c r="D107" i="1" l="1"/>
  <c r="D128" i="1"/>
  <c r="D68" i="1"/>
  <c r="D142" i="1"/>
  <c r="D151" i="1"/>
  <c r="D56" i="1"/>
  <c r="C151" i="1"/>
  <c r="C128" i="1"/>
  <c r="C113" i="1"/>
  <c r="C107" i="1"/>
  <c r="C68" i="1"/>
  <c r="C56" i="1"/>
  <c r="C42" i="1"/>
  <c r="C27" i="1"/>
  <c r="C132" i="1" l="1"/>
  <c r="D172" i="1"/>
  <c r="C133" i="1"/>
  <c r="C134" i="1"/>
  <c r="C130" i="1" l="1"/>
  <c r="C172" i="1" s="1"/>
</calcChain>
</file>

<file path=xl/sharedStrings.xml><?xml version="1.0" encoding="utf-8"?>
<sst xmlns="http://schemas.openxmlformats.org/spreadsheetml/2006/main" count="224" uniqueCount="219">
  <si>
    <t>szám</t>
  </si>
  <si>
    <t>Feladat megnevezése</t>
  </si>
  <si>
    <t>Összege</t>
  </si>
  <si>
    <t>.0000</t>
  </si>
  <si>
    <t>Pilvax Kávéház Városi Ünnep</t>
  </si>
  <si>
    <t>Vers, Város, Költészet Napja</t>
  </si>
  <si>
    <t>Te szedd! Város takarítás</t>
  </si>
  <si>
    <t>Pedagógus Nap</t>
  </si>
  <si>
    <t>Idősek Világnapja</t>
  </si>
  <si>
    <t>Ádventi forgatag</t>
  </si>
  <si>
    <t>Fiatalok a városért</t>
  </si>
  <si>
    <t>70 éven felüliek karácsonyváró</t>
  </si>
  <si>
    <t>Közművelődés összesen:</t>
  </si>
  <si>
    <t>.1000</t>
  </si>
  <si>
    <t>Vállalkozás Önkormányzattal</t>
  </si>
  <si>
    <t>Rendezvények</t>
  </si>
  <si>
    <t>Királyi gasztro est</t>
  </si>
  <si>
    <t>Rendezvények összesen:</t>
  </si>
  <si>
    <t>.2000</t>
  </si>
  <si>
    <t>PR komm, marketing összesen:</t>
  </si>
  <si>
    <t>.0010</t>
  </si>
  <si>
    <t>Bérek</t>
  </si>
  <si>
    <t>.0011</t>
  </si>
  <si>
    <t>.0012</t>
  </si>
  <si>
    <t>.0013</t>
  </si>
  <si>
    <t>.0014</t>
  </si>
  <si>
    <t>Művelődési Ház</t>
  </si>
  <si>
    <t>Beszerzések</t>
  </si>
  <si>
    <t>Szolgáltatások</t>
  </si>
  <si>
    <t>Járulékok</t>
  </si>
  <si>
    <t>Közlekedési költségtérítés</t>
  </si>
  <si>
    <t>MH irodaszer</t>
  </si>
  <si>
    <t>MH Internet és telefondíj</t>
  </si>
  <si>
    <t>MH Villamos energia</t>
  </si>
  <si>
    <t>MH gázdíj</t>
  </si>
  <si>
    <t>MH víz és csatornadíj</t>
  </si>
  <si>
    <t>MH szemétszállítás</t>
  </si>
  <si>
    <t>MH egyéb üzemeltetési szolg</t>
  </si>
  <si>
    <t>MH egyéb dologi</t>
  </si>
  <si>
    <t>MH karbantartás, kisjavítás</t>
  </si>
  <si>
    <t>TH internet és telefondíj</t>
  </si>
  <si>
    <t>TH villamos energia</t>
  </si>
  <si>
    <t>TH gázdíj</t>
  </si>
  <si>
    <t>TH víz és csatornadíj</t>
  </si>
  <si>
    <t>TH karbantartás</t>
  </si>
  <si>
    <t>TH szemétszállítás</t>
  </si>
  <si>
    <t>TH egyéb üzemeltetési szolg</t>
  </si>
  <si>
    <t>TH műemlék nyilvtartás</t>
  </si>
  <si>
    <t>TIP internet és telefondíj</t>
  </si>
  <si>
    <t>Beszerzések t.e.</t>
  </si>
  <si>
    <t>Nyomdai szolg</t>
  </si>
  <si>
    <t>Postai szolg</t>
  </si>
  <si>
    <t>Hangosítás, zeneszolg</t>
  </si>
  <si>
    <t>Rendszergazda, informatika</t>
  </si>
  <si>
    <t>Pénzügyi tanácsadás</t>
  </si>
  <si>
    <t>Szabályzatírás</t>
  </si>
  <si>
    <t>Bankköltség</t>
  </si>
  <si>
    <t>Online felületek, kisfilmek</t>
  </si>
  <si>
    <t>TH egyéb dologi</t>
  </si>
  <si>
    <t>Bérek összesen:</t>
  </si>
  <si>
    <t>Művelődési Ház összesen:</t>
  </si>
  <si>
    <t>Tájház</t>
  </si>
  <si>
    <t>Tájház összesen:</t>
  </si>
  <si>
    <t>TIP</t>
  </si>
  <si>
    <t>TIP összesen:</t>
  </si>
  <si>
    <t>Rendezvények:</t>
  </si>
  <si>
    <t>Beszerzések összesen:</t>
  </si>
  <si>
    <t>Egyéb kiadói tevékenység</t>
  </si>
  <si>
    <t>Egyéb kiadói tevékenység összesen:</t>
  </si>
  <si>
    <t>Szolgáltatások összesen:</t>
  </si>
  <si>
    <t xml:space="preserve">PR komm, marketing </t>
  </si>
  <si>
    <t>.2001</t>
  </si>
  <si>
    <t>.2002</t>
  </si>
  <si>
    <t>.2003</t>
  </si>
  <si>
    <t>.2004</t>
  </si>
  <si>
    <t>.0007</t>
  </si>
  <si>
    <t>.0008</t>
  </si>
  <si>
    <t>.0009</t>
  </si>
  <si>
    <t>Értékcsökkenés</t>
  </si>
  <si>
    <t>Közfeladat ellátás mindösszesen:</t>
  </si>
  <si>
    <t>Múzeumi feladatok összesen:</t>
  </si>
  <si>
    <t>Ebből</t>
  </si>
  <si>
    <t>Táppénz hozzájárulás</t>
  </si>
  <si>
    <t>Áfa</t>
  </si>
  <si>
    <t>Repi szja+szocho</t>
  </si>
  <si>
    <t>.0005</t>
  </si>
  <si>
    <t>Eredmény</t>
  </si>
  <si>
    <t>Önkorm szerződés</t>
  </si>
  <si>
    <t>.0006</t>
  </si>
  <si>
    <t>.0004</t>
  </si>
  <si>
    <t>Mindösszesen:</t>
  </si>
  <si>
    <t>Le nem vonható Áfa (arányos)</t>
  </si>
  <si>
    <t>Előre nem látható költségek</t>
  </si>
  <si>
    <r>
      <t xml:space="preserve">Repi le nem vonható </t>
    </r>
    <r>
      <rPr>
        <sz val="11"/>
        <color theme="9"/>
        <rFont val="Calibri"/>
        <family val="2"/>
        <charset val="238"/>
        <scheme val="minor"/>
      </rPr>
      <t>Áfa</t>
    </r>
  </si>
  <si>
    <t>Megjegyzés</t>
  </si>
  <si>
    <t>Várható</t>
  </si>
  <si>
    <t>Kulturális rendezvények</t>
  </si>
  <si>
    <t>Szaktanácsadói díj</t>
  </si>
  <si>
    <t>.0002</t>
  </si>
  <si>
    <t>Városdekorációs beszerzések</t>
  </si>
  <si>
    <t>Médiaszolgáltatás</t>
  </si>
  <si>
    <t>Majális</t>
  </si>
  <si>
    <t>Kerekítési különbözet</t>
  </si>
  <si>
    <t>Rejtvénykészítés</t>
  </si>
  <si>
    <t>Múzeumok éjszakája</t>
  </si>
  <si>
    <t>VII. Bátaszéki Bornapok</t>
  </si>
  <si>
    <t xml:space="preserve">TIP kiskassza díj </t>
  </si>
  <si>
    <t>Média Mecsek</t>
  </si>
  <si>
    <t>BB25 futóverseny</t>
  </si>
  <si>
    <t>Rádió Antritt</t>
  </si>
  <si>
    <t>TIP egyéb üzemeltetési</t>
  </si>
  <si>
    <t>2025. évi üzleti terv</t>
  </si>
  <si>
    <t>2025.évre</t>
  </si>
  <si>
    <t>Üzleti terv 2026</t>
  </si>
  <si>
    <t>.0001</t>
  </si>
  <si>
    <t>TAO</t>
  </si>
  <si>
    <t>HIPA</t>
  </si>
  <si>
    <t>.0003</t>
  </si>
  <si>
    <t>Közművelődés egyéb</t>
  </si>
  <si>
    <t xml:space="preserve">Közművelődés egyéb  összesen: </t>
  </si>
  <si>
    <t>TIP készletérték változás</t>
  </si>
  <si>
    <t>MH készletérték változás</t>
  </si>
  <si>
    <t>Közlekedés költségtérítés összesen:</t>
  </si>
  <si>
    <t>.1001</t>
  </si>
  <si>
    <t>.1002</t>
  </si>
  <si>
    <t>.3000</t>
  </si>
  <si>
    <t>.3001</t>
  </si>
  <si>
    <t>.3002</t>
  </si>
  <si>
    <t xml:space="preserve">Színház </t>
  </si>
  <si>
    <t>Társas-est+vetítés</t>
  </si>
  <si>
    <t>Tánc világnapja</t>
  </si>
  <si>
    <t>Egészségnap</t>
  </si>
  <si>
    <t>Városi Nőnap</t>
  </si>
  <si>
    <t>Közösségi futás</t>
  </si>
  <si>
    <t>Tavaszi közösségi futás</t>
  </si>
  <si>
    <t>Triatlon</t>
  </si>
  <si>
    <t>Gyereknap</t>
  </si>
  <si>
    <t>Pályázatok-megbízási díjak</t>
  </si>
  <si>
    <t>Bszék beltéri utak I.</t>
  </si>
  <si>
    <t>Rendőrség napja</t>
  </si>
  <si>
    <t>Kóbor emléknap</t>
  </si>
  <si>
    <t>Pünkösdi Fesztivál</t>
  </si>
  <si>
    <t>Tinidiszkó</t>
  </si>
  <si>
    <t>Zádor Jenő emlékpnap</t>
  </si>
  <si>
    <t>Flróián nap</t>
  </si>
  <si>
    <t>Pályázatok összesen:</t>
  </si>
  <si>
    <t>Vezetői költségtérítés</t>
  </si>
  <si>
    <t>Grafika/fotó</t>
  </si>
  <si>
    <t>TIP karbantartás</t>
  </si>
  <si>
    <t>TIP MVM</t>
  </si>
  <si>
    <t>TIP OKTEL</t>
  </si>
  <si>
    <t>.0100</t>
  </si>
  <si>
    <t>.0101</t>
  </si>
  <si>
    <t>.0102</t>
  </si>
  <si>
    <t>.0103</t>
  </si>
  <si>
    <t>.0104</t>
  </si>
  <si>
    <t>.0105</t>
  </si>
  <si>
    <t>.0106</t>
  </si>
  <si>
    <t>.0107</t>
  </si>
  <si>
    <t>.0108</t>
  </si>
  <si>
    <t>.0109</t>
  </si>
  <si>
    <t>.0200</t>
  </si>
  <si>
    <t>.0201</t>
  </si>
  <si>
    <t>.0202</t>
  </si>
  <si>
    <t>.0203</t>
  </si>
  <si>
    <t>.0204</t>
  </si>
  <si>
    <t>.0205</t>
  </si>
  <si>
    <t>.0206</t>
  </si>
  <si>
    <t>.0207</t>
  </si>
  <si>
    <t>.0208</t>
  </si>
  <si>
    <t>.0300</t>
  </si>
  <si>
    <t>.0301</t>
  </si>
  <si>
    <t>.0302</t>
  </si>
  <si>
    <t>.0303</t>
  </si>
  <si>
    <t>.0304</t>
  </si>
  <si>
    <t>.0305</t>
  </si>
  <si>
    <t>.0306</t>
  </si>
  <si>
    <t>.0400</t>
  </si>
  <si>
    <t>.0401</t>
  </si>
  <si>
    <t>.0402</t>
  </si>
  <si>
    <t>.0403</t>
  </si>
  <si>
    <t>.0404</t>
  </si>
  <si>
    <t>.0405</t>
  </si>
  <si>
    <t>.0406</t>
  </si>
  <si>
    <t>.0407</t>
  </si>
  <si>
    <t>.0408</t>
  </si>
  <si>
    <t>.0409</t>
  </si>
  <si>
    <t>.0410</t>
  </si>
  <si>
    <t>.0411</t>
  </si>
  <si>
    <t>.0412</t>
  </si>
  <si>
    <t>.0413</t>
  </si>
  <si>
    <t>.0414</t>
  </si>
  <si>
    <t>.0415</t>
  </si>
  <si>
    <t>.0416</t>
  </si>
  <si>
    <t>.0417</t>
  </si>
  <si>
    <t>.0418</t>
  </si>
  <si>
    <t>.0419</t>
  </si>
  <si>
    <t>.0420</t>
  </si>
  <si>
    <t>.0421</t>
  </si>
  <si>
    <t>.0422</t>
  </si>
  <si>
    <t>.0423</t>
  </si>
  <si>
    <t>.0424</t>
  </si>
  <si>
    <t>.0425</t>
  </si>
  <si>
    <t>.0426</t>
  </si>
  <si>
    <t>.0500</t>
  </si>
  <si>
    <t>.0501</t>
  </si>
  <si>
    <t>.0600</t>
  </si>
  <si>
    <t>.0700</t>
  </si>
  <si>
    <t>.0701</t>
  </si>
  <si>
    <t>.0702</t>
  </si>
  <si>
    <t>.0703</t>
  </si>
  <si>
    <t>.0704</t>
  </si>
  <si>
    <t>.0705</t>
  </si>
  <si>
    <t>.0706</t>
  </si>
  <si>
    <t>.0707</t>
  </si>
  <si>
    <t>.0708</t>
  </si>
  <si>
    <t>.0709</t>
  </si>
  <si>
    <t>Nyomtató bérlés</t>
  </si>
  <si>
    <t>Kós Károly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</si>
</sst>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3" fontId="0" fillId="0" borderId="0" xfId="0" applyNumberFormat="1" applyAlignment="1">
      <alignment horizontal="center"/>
    </xf>
    <xf numFmtId="3" fontId="0" fillId="3" borderId="0" xfId="0" applyNumberFormat="1" applyFill="1"/>
    <xf numFmtId="3" fontId="0" fillId="4" borderId="0" xfId="0" applyNumberFormat="1" applyFill="1"/>
    <xf numFmtId="3" fontId="0" fillId="5" borderId="0" xfId="0" applyNumberFormat="1" applyFill="1"/>
    <xf numFmtId="3" fontId="0" fillId="6" borderId="0" xfId="0" applyNumberFormat="1" applyFill="1"/>
    <xf numFmtId="3" fontId="0" fillId="7" borderId="0" xfId="0" applyNumberFormat="1" applyFill="1"/>
    <xf numFmtId="3" fontId="0" fillId="8" borderId="0" xfId="0" applyNumberFormat="1" applyFill="1"/>
    <xf numFmtId="3" fontId="0" fillId="2" borderId="0" xfId="0" applyNumberFormat="1" applyFill="1"/>
    <xf numFmtId="3" fontId="0" fillId="9" borderId="0" xfId="0" applyNumberFormat="1" applyFill="1"/>
    <xf numFmtId="3" fontId="0" fillId="10" borderId="0" xfId="0" applyNumberFormat="1" applyFill="1"/>
    <xf numFmtId="3" fontId="0" fillId="12" borderId="0" xfId="0" applyNumberFormat="1" applyFill="1"/>
    <xf numFmtId="3" fontId="1" fillId="13" borderId="0" xfId="0" applyNumberFormat="1" applyFont="1" applyFill="1"/>
    <xf numFmtId="3" fontId="0" fillId="11" borderId="0" xfId="0" applyNumberFormat="1" applyFill="1"/>
    <xf numFmtId="3" fontId="3" fillId="0" borderId="0" xfId="0" applyNumberFormat="1" applyFont="1"/>
    <xf numFmtId="14" fontId="0" fillId="0" borderId="0" xfId="0" applyNumberFormat="1"/>
    <xf numFmtId="3" fontId="3" fillId="0" borderId="0" xfId="0" applyNumberFormat="1" applyFont="1" applyAlignment="1">
      <alignment horizontal="center"/>
    </xf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0" fillId="13" borderId="0" xfId="0" applyNumberFormat="1" applyFill="1" applyAlignment="1">
      <alignment horizontal="center"/>
    </xf>
    <xf numFmtId="3" fontId="0" fillId="13" borderId="0" xfId="0" applyNumberFormat="1" applyFill="1"/>
    <xf numFmtId="3" fontId="0" fillId="13" borderId="0" xfId="0" applyNumberFormat="1" applyFill="1" applyAlignment="1">
      <alignment horizontal="left"/>
    </xf>
    <xf numFmtId="3" fontId="3" fillId="13" borderId="0" xfId="0" applyNumberFormat="1" applyFont="1" applyFill="1"/>
    <xf numFmtId="3" fontId="9" fillId="0" borderId="0" xfId="0" applyNumberFormat="1" applyFont="1"/>
    <xf numFmtId="3" fontId="10" fillId="14" borderId="0" xfId="0" applyNumberFormat="1" applyFont="1" applyFill="1"/>
    <xf numFmtId="3" fontId="10" fillId="0" borderId="0" xfId="0" applyNumberFormat="1" applyFont="1"/>
    <xf numFmtId="3" fontId="1" fillId="13" borderId="0" xfId="0" applyNumberFormat="1" applyFont="1" applyFill="1" applyAlignment="1">
      <alignment horizontal="left"/>
    </xf>
    <xf numFmtId="3" fontId="4" fillId="0" borderId="0" xfId="0" applyNumberFormat="1" applyFont="1" applyFill="1"/>
    <xf numFmtId="3" fontId="0" fillId="0" borderId="0" xfId="0" applyNumberFormat="1" applyFill="1" applyAlignment="1">
      <alignment horizontal="center"/>
    </xf>
    <xf numFmtId="3" fontId="0" fillId="0" borderId="0" xfId="0" applyNumberFormat="1" applyFill="1"/>
    <xf numFmtId="3" fontId="1" fillId="0" borderId="0" xfId="0" applyNumberFormat="1" applyFont="1" applyFill="1"/>
    <xf numFmtId="3" fontId="2" fillId="0" borderId="0" xfId="0" applyNumberFormat="1" applyFont="1" applyFill="1"/>
    <xf numFmtId="3" fontId="6" fillId="0" borderId="0" xfId="0" applyNumberFormat="1" applyFont="1" applyFill="1"/>
    <xf numFmtId="3" fontId="0" fillId="0" borderId="0" xfId="0" applyNumberFormat="1" applyFont="1" applyFill="1"/>
    <xf numFmtId="3" fontId="0" fillId="0" borderId="0" xfId="0" applyNumberFormat="1" applyFont="1"/>
    <xf numFmtId="3" fontId="3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CCFF"/>
      <color rgb="FFFFCCCC"/>
      <color rgb="FF99FF66"/>
      <color rgb="FF00FFFF"/>
      <color rgb="FFCCFFFF"/>
      <color rgb="FFCC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6"/>
  <sheetViews>
    <sheetView tabSelected="1" workbookViewId="0">
      <pane ySplit="2" topLeftCell="A159" activePane="bottomLeft" state="frozen"/>
      <selection pane="bottomLeft" activeCell="D147" sqref="D147"/>
    </sheetView>
  </sheetViews>
  <sheetFormatPr defaultColWidth="8.85546875" defaultRowHeight="15" x14ac:dyDescent="0.25"/>
  <cols>
    <col min="1" max="1" width="5.5703125" style="23" bestFit="1" customWidth="1"/>
    <col min="2" max="2" width="36.140625" style="1" bestFit="1" customWidth="1"/>
    <col min="3" max="3" width="11.5703125" style="16" bestFit="1" customWidth="1"/>
    <col min="4" max="4" width="9.85546875" style="1" customWidth="1"/>
    <col min="5" max="5" width="16.85546875" style="32" bestFit="1" customWidth="1"/>
    <col min="6" max="6" width="12.5703125" style="32" bestFit="1" customWidth="1"/>
    <col min="7" max="7" width="11" style="1" bestFit="1" customWidth="1"/>
    <col min="8" max="8" width="29.140625" style="1" customWidth="1"/>
    <col min="9" max="16384" width="8.85546875" style="1"/>
  </cols>
  <sheetData>
    <row r="1" spans="1:8" x14ac:dyDescent="0.25">
      <c r="A1" s="22"/>
      <c r="B1" s="16"/>
      <c r="C1" s="38" t="s">
        <v>113</v>
      </c>
      <c r="D1" s="38"/>
      <c r="E1" s="30" t="s">
        <v>111</v>
      </c>
      <c r="F1" s="34" t="s">
        <v>87</v>
      </c>
      <c r="G1" s="1" t="s">
        <v>95</v>
      </c>
      <c r="H1" s="26" t="s">
        <v>94</v>
      </c>
    </row>
    <row r="2" spans="1:8" x14ac:dyDescent="0.25">
      <c r="A2" s="23" t="s">
        <v>0</v>
      </c>
      <c r="B2" s="3" t="s">
        <v>1</v>
      </c>
      <c r="C2" s="18" t="s">
        <v>2</v>
      </c>
      <c r="D2" s="3" t="s">
        <v>83</v>
      </c>
      <c r="E2" s="31"/>
      <c r="F2" s="31" t="s">
        <v>112</v>
      </c>
      <c r="G2" s="17"/>
    </row>
    <row r="4" spans="1:8" x14ac:dyDescent="0.25">
      <c r="B4" s="2" t="s">
        <v>118</v>
      </c>
      <c r="G4" s="32">
        <v>182000</v>
      </c>
    </row>
    <row r="5" spans="1:8" x14ac:dyDescent="0.25">
      <c r="A5" s="23" t="s">
        <v>114</v>
      </c>
      <c r="B5" s="37" t="s">
        <v>115</v>
      </c>
      <c r="C5" s="20">
        <v>100000</v>
      </c>
      <c r="E5" s="32">
        <v>100000</v>
      </c>
      <c r="G5" s="32">
        <v>510000</v>
      </c>
    </row>
    <row r="6" spans="1:8" x14ac:dyDescent="0.25">
      <c r="A6" s="23" t="s">
        <v>98</v>
      </c>
      <c r="B6" s="1" t="s">
        <v>116</v>
      </c>
      <c r="C6" s="20">
        <v>12000</v>
      </c>
      <c r="E6" s="32">
        <v>12000</v>
      </c>
      <c r="G6" s="1">
        <v>0</v>
      </c>
    </row>
    <row r="7" spans="1:8" x14ac:dyDescent="0.25">
      <c r="A7" s="23" t="s">
        <v>117</v>
      </c>
      <c r="B7" s="1" t="s">
        <v>92</v>
      </c>
      <c r="C7" s="20">
        <v>1124000</v>
      </c>
      <c r="E7" s="32">
        <v>1000000</v>
      </c>
      <c r="G7" s="1">
        <v>1091000</v>
      </c>
    </row>
    <row r="8" spans="1:8" x14ac:dyDescent="0.25">
      <c r="A8" s="23" t="s">
        <v>89</v>
      </c>
      <c r="B8" s="1" t="s">
        <v>86</v>
      </c>
      <c r="C8" s="20">
        <v>225000</v>
      </c>
      <c r="E8" s="32">
        <v>225000</v>
      </c>
    </row>
    <row r="9" spans="1:8" x14ac:dyDescent="0.25">
      <c r="A9" s="23" t="s">
        <v>85</v>
      </c>
      <c r="B9" s="1" t="s">
        <v>93</v>
      </c>
      <c r="C9" s="20">
        <v>0</v>
      </c>
      <c r="E9" s="32">
        <v>0</v>
      </c>
    </row>
    <row r="10" spans="1:8" x14ac:dyDescent="0.25">
      <c r="A10" s="23" t="s">
        <v>88</v>
      </c>
      <c r="B10" s="1" t="s">
        <v>91</v>
      </c>
      <c r="C10" s="20">
        <v>1824000</v>
      </c>
      <c r="E10" s="32">
        <v>1822000</v>
      </c>
      <c r="G10" s="32">
        <v>1771000</v>
      </c>
    </row>
    <row r="11" spans="1:8" x14ac:dyDescent="0.25">
      <c r="A11" s="23" t="s">
        <v>75</v>
      </c>
      <c r="B11" s="1" t="s">
        <v>84</v>
      </c>
      <c r="C11" s="20">
        <v>1566000</v>
      </c>
      <c r="E11" s="32">
        <v>1059000</v>
      </c>
      <c r="G11" s="1">
        <v>1520000</v>
      </c>
    </row>
    <row r="12" spans="1:8" x14ac:dyDescent="0.25">
      <c r="A12" s="23" t="s">
        <v>76</v>
      </c>
      <c r="B12" s="1" t="s">
        <v>102</v>
      </c>
      <c r="C12" s="20">
        <v>0</v>
      </c>
      <c r="G12" s="1">
        <v>0</v>
      </c>
    </row>
    <row r="13" spans="1:8" x14ac:dyDescent="0.25">
      <c r="A13" s="23" t="s">
        <v>77</v>
      </c>
      <c r="B13" s="1" t="s">
        <v>78</v>
      </c>
      <c r="C13" s="20">
        <v>1052000</v>
      </c>
      <c r="E13" s="32">
        <v>906000</v>
      </c>
      <c r="G13" s="32">
        <v>1021000</v>
      </c>
    </row>
    <row r="15" spans="1:8" s="2" customFormat="1" x14ac:dyDescent="0.25">
      <c r="A15" s="14"/>
      <c r="B15" s="2" t="s">
        <v>119</v>
      </c>
      <c r="C15" s="16">
        <f>SUM(C5:C14)</f>
        <v>5903000</v>
      </c>
      <c r="D15" s="1">
        <v>0</v>
      </c>
      <c r="E15" s="33">
        <f>SUM(E4:E14)</f>
        <v>5124000</v>
      </c>
      <c r="F15" s="33"/>
      <c r="G15" s="33">
        <f t="shared" ref="G15" si="0">SUM(G4:G14)</f>
        <v>6095000</v>
      </c>
    </row>
    <row r="17" spans="1:7" x14ac:dyDescent="0.25">
      <c r="B17" s="2" t="s">
        <v>21</v>
      </c>
    </row>
    <row r="18" spans="1:7" x14ac:dyDescent="0.25">
      <c r="A18" s="23" t="s">
        <v>20</v>
      </c>
      <c r="B18" s="4" t="s">
        <v>21</v>
      </c>
      <c r="C18" s="21">
        <v>30296000</v>
      </c>
      <c r="E18" s="32">
        <v>27022000</v>
      </c>
      <c r="G18" s="32">
        <v>27128000</v>
      </c>
    </row>
    <row r="19" spans="1:7" x14ac:dyDescent="0.25">
      <c r="A19" s="23" t="s">
        <v>22</v>
      </c>
      <c r="B19" s="4" t="s">
        <v>29</v>
      </c>
      <c r="C19" s="20">
        <v>3938000</v>
      </c>
      <c r="E19" s="32">
        <v>3513000</v>
      </c>
      <c r="G19" s="32">
        <v>3249000</v>
      </c>
    </row>
    <row r="20" spans="1:7" x14ac:dyDescent="0.25">
      <c r="A20" s="23" t="s">
        <v>23</v>
      </c>
      <c r="B20" s="4" t="s">
        <v>82</v>
      </c>
      <c r="C20" s="20">
        <v>50000</v>
      </c>
      <c r="E20" s="32">
        <v>50000</v>
      </c>
      <c r="G20" s="1">
        <v>0</v>
      </c>
    </row>
    <row r="21" spans="1:7" x14ac:dyDescent="0.25">
      <c r="A21" s="23" t="s">
        <v>24</v>
      </c>
      <c r="B21" s="4" t="s">
        <v>146</v>
      </c>
      <c r="C21" s="20">
        <v>1080000</v>
      </c>
    </row>
    <row r="23" spans="1:7" s="2" customFormat="1" x14ac:dyDescent="0.25">
      <c r="A23" s="14"/>
      <c r="B23" s="2" t="s">
        <v>59</v>
      </c>
      <c r="C23" s="16">
        <f>SUM(C18:C22)</f>
        <v>35364000</v>
      </c>
      <c r="D23" s="2">
        <v>0</v>
      </c>
      <c r="E23" s="33">
        <f>SUM(E18:E22)</f>
        <v>30585000</v>
      </c>
      <c r="F23" s="33"/>
      <c r="G23" s="2">
        <f>SUM(G18:G22)</f>
        <v>30377000</v>
      </c>
    </row>
    <row r="25" spans="1:7" x14ac:dyDescent="0.25">
      <c r="A25" s="23" t="s">
        <v>25</v>
      </c>
      <c r="B25" s="5" t="s">
        <v>30</v>
      </c>
      <c r="C25" s="20">
        <v>215000</v>
      </c>
      <c r="E25" s="32">
        <v>1178000</v>
      </c>
      <c r="G25" s="1">
        <v>25000</v>
      </c>
    </row>
    <row r="27" spans="1:7" s="2" customFormat="1" x14ac:dyDescent="0.25">
      <c r="A27" s="14"/>
      <c r="B27" s="2" t="s">
        <v>122</v>
      </c>
      <c r="C27" s="16">
        <f>SUM(C25:C26)</f>
        <v>215000</v>
      </c>
      <c r="D27" s="2">
        <v>0</v>
      </c>
      <c r="E27" s="33">
        <f>SUM(E25:E26)</f>
        <v>1178000</v>
      </c>
      <c r="F27" s="33"/>
      <c r="G27" s="2">
        <f>SUM(G25:G26)</f>
        <v>25000</v>
      </c>
    </row>
    <row r="28" spans="1:7" x14ac:dyDescent="0.25">
      <c r="B28" s="2"/>
      <c r="D28" s="2"/>
    </row>
    <row r="29" spans="1:7" x14ac:dyDescent="0.25">
      <c r="B29" s="2" t="s">
        <v>26</v>
      </c>
      <c r="D29" s="2"/>
    </row>
    <row r="31" spans="1:7" x14ac:dyDescent="0.25">
      <c r="A31" s="23" t="s">
        <v>151</v>
      </c>
      <c r="B31" s="6" t="s">
        <v>31</v>
      </c>
      <c r="C31" s="20">
        <v>201000</v>
      </c>
      <c r="D31" s="1">
        <f>C31*0.65*0.27</f>
        <v>35275.5</v>
      </c>
      <c r="E31" s="32">
        <v>182000</v>
      </c>
      <c r="G31" s="32">
        <v>191000</v>
      </c>
    </row>
    <row r="32" spans="1:7" x14ac:dyDescent="0.25">
      <c r="A32" s="23" t="s">
        <v>152</v>
      </c>
      <c r="B32" s="6" t="s">
        <v>121</v>
      </c>
      <c r="C32" s="20">
        <v>483000</v>
      </c>
      <c r="D32" s="1">
        <f t="shared" ref="D32:D41" si="1">C32*0.65*0.27</f>
        <v>84766.5</v>
      </c>
      <c r="E32" s="32">
        <v>1615000</v>
      </c>
      <c r="G32" s="32">
        <v>460000</v>
      </c>
    </row>
    <row r="33" spans="1:7" x14ac:dyDescent="0.25">
      <c r="A33" s="23" t="s">
        <v>153</v>
      </c>
      <c r="B33" s="6" t="s">
        <v>32</v>
      </c>
      <c r="C33" s="20">
        <v>570000</v>
      </c>
      <c r="D33" s="1">
        <f t="shared" si="1"/>
        <v>100035</v>
      </c>
      <c r="E33" s="32">
        <v>420000</v>
      </c>
      <c r="G33" s="32">
        <v>425000</v>
      </c>
    </row>
    <row r="34" spans="1:7" x14ac:dyDescent="0.25">
      <c r="A34" s="23" t="s">
        <v>154</v>
      </c>
      <c r="B34" s="6" t="s">
        <v>33</v>
      </c>
      <c r="C34" s="20">
        <v>515000</v>
      </c>
      <c r="D34" s="1">
        <f t="shared" si="1"/>
        <v>90382.5</v>
      </c>
      <c r="E34" s="32">
        <v>143000</v>
      </c>
      <c r="G34" s="32">
        <v>490000</v>
      </c>
    </row>
    <row r="35" spans="1:7" x14ac:dyDescent="0.25">
      <c r="A35" s="23" t="s">
        <v>155</v>
      </c>
      <c r="B35" s="6" t="s">
        <v>34</v>
      </c>
      <c r="C35" s="20">
        <v>1908000</v>
      </c>
      <c r="D35" s="1">
        <f t="shared" si="1"/>
        <v>334854</v>
      </c>
      <c r="E35" s="32">
        <v>1966000</v>
      </c>
      <c r="G35" s="32">
        <v>1817000</v>
      </c>
    </row>
    <row r="36" spans="1:7" x14ac:dyDescent="0.25">
      <c r="A36" s="23" t="s">
        <v>156</v>
      </c>
      <c r="B36" s="6" t="s">
        <v>35</v>
      </c>
      <c r="C36" s="20">
        <v>145000</v>
      </c>
      <c r="D36" s="1">
        <f t="shared" si="1"/>
        <v>25447.5</v>
      </c>
      <c r="E36" s="32">
        <v>1171000</v>
      </c>
      <c r="G36" s="32">
        <v>125000</v>
      </c>
    </row>
    <row r="37" spans="1:7" x14ac:dyDescent="0.25">
      <c r="A37" s="23" t="s">
        <v>157</v>
      </c>
      <c r="B37" s="6" t="s">
        <v>36</v>
      </c>
      <c r="C37" s="20">
        <v>29000</v>
      </c>
      <c r="D37" s="1">
        <f t="shared" si="1"/>
        <v>5089.5</v>
      </c>
      <c r="E37" s="32">
        <v>45000</v>
      </c>
      <c r="G37" s="32">
        <v>28000</v>
      </c>
    </row>
    <row r="38" spans="1:7" x14ac:dyDescent="0.25">
      <c r="A38" s="23" t="s">
        <v>158</v>
      </c>
      <c r="B38" s="6" t="s">
        <v>37</v>
      </c>
      <c r="C38" s="20">
        <v>805000</v>
      </c>
      <c r="D38" s="1">
        <f t="shared" si="1"/>
        <v>141277.5</v>
      </c>
      <c r="E38" s="32">
        <v>799000</v>
      </c>
      <c r="G38" s="32">
        <v>767000</v>
      </c>
    </row>
    <row r="39" spans="1:7" x14ac:dyDescent="0.25">
      <c r="A39" s="23" t="s">
        <v>159</v>
      </c>
      <c r="B39" s="6" t="s">
        <v>38</v>
      </c>
      <c r="C39" s="20">
        <v>1500000</v>
      </c>
      <c r="D39" s="1">
        <f t="shared" si="1"/>
        <v>263250</v>
      </c>
      <c r="E39" s="32">
        <v>600000</v>
      </c>
      <c r="G39" s="32">
        <v>1038000</v>
      </c>
    </row>
    <row r="40" spans="1:7" x14ac:dyDescent="0.25">
      <c r="A40" s="23" t="s">
        <v>160</v>
      </c>
      <c r="B40" s="6" t="s">
        <v>39</v>
      </c>
      <c r="C40" s="20">
        <v>3000000</v>
      </c>
      <c r="D40" s="1">
        <f t="shared" si="1"/>
        <v>526500</v>
      </c>
      <c r="E40" s="32">
        <v>1000000</v>
      </c>
      <c r="G40" s="32">
        <v>345000</v>
      </c>
    </row>
    <row r="41" spans="1:7" x14ac:dyDescent="0.25">
      <c r="D41" s="1">
        <f t="shared" si="1"/>
        <v>0</v>
      </c>
    </row>
    <row r="42" spans="1:7" s="2" customFormat="1" x14ac:dyDescent="0.25">
      <c r="A42" s="14"/>
      <c r="B42" s="2" t="s">
        <v>60</v>
      </c>
      <c r="C42" s="16">
        <f>SUM(C31:C41)</f>
        <v>9156000</v>
      </c>
      <c r="D42" s="2">
        <f>SUM(D31:D41)</f>
        <v>1606878</v>
      </c>
      <c r="E42" s="33">
        <f>SUM(E31:E41)</f>
        <v>7941000</v>
      </c>
      <c r="F42" s="33"/>
      <c r="G42" s="2">
        <f>SUM(G31:G41)</f>
        <v>5686000</v>
      </c>
    </row>
    <row r="44" spans="1:7" x14ac:dyDescent="0.25">
      <c r="B44" s="2" t="s">
        <v>61</v>
      </c>
    </row>
    <row r="46" spans="1:7" x14ac:dyDescent="0.25">
      <c r="A46" s="23" t="s">
        <v>161</v>
      </c>
      <c r="B46" s="7" t="s">
        <v>40</v>
      </c>
      <c r="C46" s="20">
        <v>80000</v>
      </c>
      <c r="D46" s="1">
        <f>C46*0.65*0.27</f>
        <v>14040.000000000002</v>
      </c>
      <c r="E46" s="32">
        <v>64000</v>
      </c>
      <c r="G46" s="32">
        <v>51000</v>
      </c>
    </row>
    <row r="47" spans="1:7" x14ac:dyDescent="0.25">
      <c r="A47" s="23" t="s">
        <v>162</v>
      </c>
      <c r="B47" s="7" t="s">
        <v>41</v>
      </c>
      <c r="C47" s="20">
        <v>100000</v>
      </c>
      <c r="D47" s="1">
        <f t="shared" ref="D47:D54" si="2">C47*0.65*0.27</f>
        <v>17550</v>
      </c>
      <c r="E47" s="32">
        <v>85000</v>
      </c>
      <c r="G47" s="32">
        <v>81000</v>
      </c>
    </row>
    <row r="48" spans="1:7" x14ac:dyDescent="0.25">
      <c r="A48" s="23" t="s">
        <v>163</v>
      </c>
      <c r="B48" s="7" t="s">
        <v>42</v>
      </c>
      <c r="C48" s="20">
        <v>512000</v>
      </c>
      <c r="D48" s="1">
        <f t="shared" si="2"/>
        <v>89856</v>
      </c>
      <c r="E48" s="32">
        <v>623000</v>
      </c>
      <c r="G48" s="32">
        <v>488000</v>
      </c>
    </row>
    <row r="49" spans="1:7" x14ac:dyDescent="0.25">
      <c r="A49" s="23" t="s">
        <v>164</v>
      </c>
      <c r="B49" s="7" t="s">
        <v>43</v>
      </c>
      <c r="C49" s="20">
        <v>56000</v>
      </c>
      <c r="D49" s="1">
        <f t="shared" si="2"/>
        <v>9828</v>
      </c>
      <c r="E49" s="32">
        <v>12000</v>
      </c>
      <c r="G49" s="32">
        <v>53000</v>
      </c>
    </row>
    <row r="50" spans="1:7" x14ac:dyDescent="0.25">
      <c r="A50" s="23" t="s">
        <v>165</v>
      </c>
      <c r="B50" s="7" t="s">
        <v>44</v>
      </c>
      <c r="C50" s="20">
        <v>0</v>
      </c>
      <c r="D50" s="1">
        <f t="shared" si="2"/>
        <v>0</v>
      </c>
      <c r="E50" s="32">
        <v>62000</v>
      </c>
      <c r="G50" s="32">
        <v>80000</v>
      </c>
    </row>
    <row r="51" spans="1:7" x14ac:dyDescent="0.25">
      <c r="A51" s="23" t="s">
        <v>166</v>
      </c>
      <c r="B51" s="7" t="s">
        <v>45</v>
      </c>
      <c r="C51" s="20">
        <v>12000</v>
      </c>
      <c r="D51" s="1">
        <f t="shared" si="2"/>
        <v>2106</v>
      </c>
      <c r="E51" s="32">
        <v>20000</v>
      </c>
      <c r="G51" s="32">
        <v>11000</v>
      </c>
    </row>
    <row r="52" spans="1:7" x14ac:dyDescent="0.25">
      <c r="A52" s="23" t="s">
        <v>167</v>
      </c>
      <c r="B52" s="7" t="s">
        <v>46</v>
      </c>
      <c r="C52" s="20">
        <v>200000</v>
      </c>
      <c r="D52" s="1">
        <f t="shared" si="2"/>
        <v>35100</v>
      </c>
      <c r="E52" s="32">
        <v>67000</v>
      </c>
      <c r="G52" s="32">
        <v>141000</v>
      </c>
    </row>
    <row r="53" spans="1:7" x14ac:dyDescent="0.25">
      <c r="A53" s="23" t="s">
        <v>168</v>
      </c>
      <c r="B53" s="7" t="s">
        <v>58</v>
      </c>
      <c r="C53" s="20">
        <v>100000</v>
      </c>
      <c r="D53" s="1">
        <f t="shared" si="2"/>
        <v>17550</v>
      </c>
      <c r="E53" s="32">
        <v>0</v>
      </c>
      <c r="G53" s="32">
        <v>15000</v>
      </c>
    </row>
    <row r="54" spans="1:7" x14ac:dyDescent="0.25">
      <c r="A54" s="23" t="s">
        <v>169</v>
      </c>
      <c r="B54" s="7" t="s">
        <v>47</v>
      </c>
      <c r="C54" s="20">
        <v>26000</v>
      </c>
      <c r="D54" s="1">
        <f t="shared" si="2"/>
        <v>4563</v>
      </c>
      <c r="E54" s="32">
        <v>25000</v>
      </c>
      <c r="G54" s="1">
        <v>0</v>
      </c>
    </row>
    <row r="56" spans="1:7" s="2" customFormat="1" x14ac:dyDescent="0.25">
      <c r="A56" s="14"/>
      <c r="B56" s="2" t="s">
        <v>62</v>
      </c>
      <c r="C56" s="16">
        <f>SUM(C46:C55)</f>
        <v>1086000</v>
      </c>
      <c r="D56" s="2">
        <f>SUM(D46:D55)</f>
        <v>190593</v>
      </c>
      <c r="E56" s="33">
        <f>SUM(E46:E55)</f>
        <v>958000</v>
      </c>
      <c r="F56" s="33">
        <v>1477000</v>
      </c>
      <c r="G56" s="2">
        <f>SUM(G46:G55)</f>
        <v>920000</v>
      </c>
    </row>
    <row r="58" spans="1:7" x14ac:dyDescent="0.25">
      <c r="B58" s="2" t="s">
        <v>63</v>
      </c>
    </row>
    <row r="60" spans="1:7" x14ac:dyDescent="0.25">
      <c r="A60" s="23" t="s">
        <v>170</v>
      </c>
      <c r="B60" s="8" t="s">
        <v>48</v>
      </c>
      <c r="C60" s="20">
        <v>168000</v>
      </c>
      <c r="D60" s="1">
        <f>C60*0.65*0.27</f>
        <v>29484.000000000004</v>
      </c>
      <c r="E60" s="32">
        <v>163000</v>
      </c>
      <c r="G60" s="32">
        <v>160000</v>
      </c>
    </row>
    <row r="61" spans="1:7" x14ac:dyDescent="0.25">
      <c r="A61" s="23" t="s">
        <v>171</v>
      </c>
      <c r="B61" s="8" t="s">
        <v>106</v>
      </c>
      <c r="C61" s="20">
        <v>50000</v>
      </c>
      <c r="D61" s="1">
        <f>C61*0.27</f>
        <v>13500</v>
      </c>
      <c r="E61" s="32">
        <v>466000</v>
      </c>
      <c r="G61" s="32">
        <v>9000</v>
      </c>
    </row>
    <row r="62" spans="1:7" x14ac:dyDescent="0.25">
      <c r="A62" s="23" t="s">
        <v>172</v>
      </c>
      <c r="B62" s="8" t="s">
        <v>120</v>
      </c>
      <c r="C62" s="20">
        <v>564000</v>
      </c>
      <c r="D62" s="1">
        <f>C62*0.27</f>
        <v>152280</v>
      </c>
      <c r="E62" s="32">
        <v>479000</v>
      </c>
      <c r="G62" s="1">
        <v>537000</v>
      </c>
    </row>
    <row r="63" spans="1:7" x14ac:dyDescent="0.25">
      <c r="A63" s="23" t="s">
        <v>173</v>
      </c>
      <c r="B63" s="8" t="s">
        <v>110</v>
      </c>
      <c r="C63" s="20">
        <v>20000</v>
      </c>
      <c r="D63" s="1">
        <v>0</v>
      </c>
      <c r="E63" s="32">
        <v>0</v>
      </c>
      <c r="G63" s="1">
        <v>0</v>
      </c>
    </row>
    <row r="64" spans="1:7" x14ac:dyDescent="0.25">
      <c r="A64" s="23" t="s">
        <v>174</v>
      </c>
      <c r="B64" s="8" t="s">
        <v>148</v>
      </c>
      <c r="C64" s="20">
        <v>500000</v>
      </c>
    </row>
    <row r="65" spans="1:7" x14ac:dyDescent="0.25">
      <c r="A65" s="23" t="s">
        <v>175</v>
      </c>
      <c r="B65" s="8" t="s">
        <v>149</v>
      </c>
      <c r="C65" s="20">
        <v>85000</v>
      </c>
    </row>
    <row r="66" spans="1:7" x14ac:dyDescent="0.25">
      <c r="A66" s="23" t="s">
        <v>176</v>
      </c>
      <c r="B66" s="8" t="s">
        <v>150</v>
      </c>
      <c r="C66" s="20">
        <v>120000</v>
      </c>
      <c r="D66" s="1">
        <f>C66*0.27</f>
        <v>32400.000000000004</v>
      </c>
    </row>
    <row r="68" spans="1:7" s="2" customFormat="1" x14ac:dyDescent="0.25">
      <c r="A68" s="14"/>
      <c r="B68" s="2" t="s">
        <v>64</v>
      </c>
      <c r="C68" s="16">
        <f>SUM(C60:C67)</f>
        <v>1507000</v>
      </c>
      <c r="D68" s="2">
        <f>SUM(D60:D67)</f>
        <v>227664</v>
      </c>
      <c r="E68" s="33">
        <f>SUM(E60:E67)</f>
        <v>1108000</v>
      </c>
      <c r="F68" s="33"/>
      <c r="G68" s="2">
        <f>SUM(G60:G67)</f>
        <v>706000</v>
      </c>
    </row>
    <row r="70" spans="1:7" x14ac:dyDescent="0.25">
      <c r="B70" s="2" t="s">
        <v>65</v>
      </c>
    </row>
    <row r="72" spans="1:7" x14ac:dyDescent="0.25">
      <c r="A72" s="32" t="s">
        <v>177</v>
      </c>
      <c r="B72" s="9" t="s">
        <v>133</v>
      </c>
      <c r="C72" s="20">
        <v>40000</v>
      </c>
    </row>
    <row r="73" spans="1:7" x14ac:dyDescent="0.25">
      <c r="A73" s="32" t="s">
        <v>178</v>
      </c>
      <c r="B73" s="9" t="s">
        <v>132</v>
      </c>
      <c r="C73" s="35">
        <v>650000</v>
      </c>
      <c r="E73" s="32">
        <v>550000</v>
      </c>
      <c r="G73" s="32">
        <v>479000</v>
      </c>
    </row>
    <row r="74" spans="1:7" x14ac:dyDescent="0.25">
      <c r="A74" s="32" t="s">
        <v>179</v>
      </c>
      <c r="B74" s="9" t="s">
        <v>4</v>
      </c>
      <c r="C74" s="35">
        <v>30000</v>
      </c>
      <c r="E74" s="32">
        <v>10000</v>
      </c>
      <c r="G74" s="32">
        <v>29000</v>
      </c>
    </row>
    <row r="75" spans="1:7" x14ac:dyDescent="0.25">
      <c r="A75" s="32" t="s">
        <v>180</v>
      </c>
      <c r="B75" s="9" t="s">
        <v>134</v>
      </c>
      <c r="C75" s="35">
        <v>40000</v>
      </c>
      <c r="G75" s="32"/>
    </row>
    <row r="76" spans="1:7" x14ac:dyDescent="0.25">
      <c r="A76" s="32" t="s">
        <v>181</v>
      </c>
      <c r="B76" s="9" t="s">
        <v>5</v>
      </c>
      <c r="C76" s="35">
        <v>10000</v>
      </c>
      <c r="E76" s="32">
        <v>10000</v>
      </c>
      <c r="G76" s="32">
        <v>0</v>
      </c>
    </row>
    <row r="77" spans="1:7" x14ac:dyDescent="0.25">
      <c r="A77" s="32" t="s">
        <v>182</v>
      </c>
      <c r="B77" s="9" t="s">
        <v>131</v>
      </c>
      <c r="C77" s="35">
        <v>1000000</v>
      </c>
      <c r="E77" s="32">
        <v>0</v>
      </c>
      <c r="G77" s="32">
        <v>0</v>
      </c>
    </row>
    <row r="78" spans="1:7" x14ac:dyDescent="0.25">
      <c r="A78" s="32" t="s">
        <v>183</v>
      </c>
      <c r="B78" s="9" t="s">
        <v>6</v>
      </c>
      <c r="C78" s="35">
        <v>50000</v>
      </c>
      <c r="E78" s="32">
        <v>70000</v>
      </c>
      <c r="G78" s="32">
        <v>49000</v>
      </c>
    </row>
    <row r="79" spans="1:7" x14ac:dyDescent="0.25">
      <c r="A79" s="32" t="s">
        <v>184</v>
      </c>
      <c r="B79" s="9" t="s">
        <v>130</v>
      </c>
      <c r="C79" s="20">
        <v>100000</v>
      </c>
      <c r="E79" s="32">
        <v>0</v>
      </c>
      <c r="G79" s="32">
        <v>0</v>
      </c>
    </row>
    <row r="80" spans="1:7" x14ac:dyDescent="0.25">
      <c r="A80" s="32" t="s">
        <v>185</v>
      </c>
      <c r="B80" s="9" t="s">
        <v>101</v>
      </c>
      <c r="C80" s="20">
        <v>1000000</v>
      </c>
      <c r="E80" s="32">
        <v>1400000</v>
      </c>
      <c r="G80" s="32">
        <v>1481000</v>
      </c>
    </row>
    <row r="81" spans="1:7" x14ac:dyDescent="0.25">
      <c r="A81" s="32" t="s">
        <v>186</v>
      </c>
      <c r="B81" s="9" t="s">
        <v>135</v>
      </c>
      <c r="C81" s="35">
        <v>700000</v>
      </c>
      <c r="E81" s="32">
        <v>1000000</v>
      </c>
      <c r="G81" s="32">
        <v>547000</v>
      </c>
    </row>
    <row r="82" spans="1:7" x14ac:dyDescent="0.25">
      <c r="A82" s="32" t="s">
        <v>187</v>
      </c>
      <c r="B82" s="9" t="s">
        <v>136</v>
      </c>
      <c r="C82" s="35">
        <v>700000</v>
      </c>
      <c r="E82" s="32">
        <v>500000</v>
      </c>
      <c r="G82" s="32">
        <v>708000</v>
      </c>
    </row>
    <row r="83" spans="1:7" x14ac:dyDescent="0.25">
      <c r="A83" s="32" t="s">
        <v>188</v>
      </c>
      <c r="B83" s="9" t="s">
        <v>7</v>
      </c>
      <c r="C83" s="35">
        <v>300000</v>
      </c>
      <c r="E83" s="32">
        <v>250000</v>
      </c>
      <c r="G83" s="32">
        <v>281000</v>
      </c>
    </row>
    <row r="84" spans="1:7" x14ac:dyDescent="0.25">
      <c r="A84" s="32" t="s">
        <v>189</v>
      </c>
      <c r="B84" s="9" t="s">
        <v>104</v>
      </c>
      <c r="C84" s="35">
        <v>200000</v>
      </c>
      <c r="E84" s="32">
        <v>600000</v>
      </c>
      <c r="G84" s="32">
        <v>1570000</v>
      </c>
    </row>
    <row r="85" spans="1:7" x14ac:dyDescent="0.25">
      <c r="A85" s="32" t="s">
        <v>190</v>
      </c>
      <c r="B85" s="9" t="s">
        <v>129</v>
      </c>
      <c r="C85" s="35">
        <v>200000</v>
      </c>
      <c r="G85" s="32">
        <v>0</v>
      </c>
    </row>
    <row r="86" spans="1:7" x14ac:dyDescent="0.25">
      <c r="A86" s="32" t="s">
        <v>191</v>
      </c>
      <c r="B86" s="9" t="s">
        <v>8</v>
      </c>
      <c r="C86" s="35">
        <v>300000</v>
      </c>
      <c r="E86" s="32">
        <v>10000</v>
      </c>
      <c r="G86" s="32">
        <v>14000</v>
      </c>
    </row>
    <row r="87" spans="1:7" x14ac:dyDescent="0.25">
      <c r="A87" s="32" t="s">
        <v>192</v>
      </c>
      <c r="B87" s="9" t="s">
        <v>108</v>
      </c>
      <c r="C87" s="35">
        <v>300000</v>
      </c>
      <c r="E87" s="32">
        <v>400000</v>
      </c>
      <c r="G87" s="32">
        <v>0</v>
      </c>
    </row>
    <row r="88" spans="1:7" x14ac:dyDescent="0.25">
      <c r="A88" s="32" t="s">
        <v>193</v>
      </c>
      <c r="B88" s="9" t="s">
        <v>9</v>
      </c>
      <c r="C88" s="35">
        <v>300000</v>
      </c>
      <c r="E88" s="32">
        <v>300000</v>
      </c>
      <c r="G88" s="32">
        <v>300000</v>
      </c>
    </row>
    <row r="89" spans="1:7" x14ac:dyDescent="0.25">
      <c r="A89" s="32" t="s">
        <v>194</v>
      </c>
      <c r="B89" s="9" t="s">
        <v>10</v>
      </c>
      <c r="C89" s="35">
        <v>500000</v>
      </c>
      <c r="E89" s="32">
        <v>500000</v>
      </c>
      <c r="G89" s="32">
        <v>500000</v>
      </c>
    </row>
    <row r="90" spans="1:7" x14ac:dyDescent="0.25">
      <c r="A90" s="32" t="s">
        <v>195</v>
      </c>
      <c r="B90" s="9" t="s">
        <v>11</v>
      </c>
      <c r="C90" s="35">
        <v>1800000</v>
      </c>
      <c r="E90" s="32">
        <v>1800000</v>
      </c>
      <c r="G90" s="32">
        <v>1800000</v>
      </c>
    </row>
    <row r="91" spans="1:7" x14ac:dyDescent="0.25">
      <c r="A91" s="32" t="s">
        <v>196</v>
      </c>
      <c r="B91" s="9" t="s">
        <v>128</v>
      </c>
      <c r="C91" s="20">
        <v>50000</v>
      </c>
      <c r="E91" s="32">
        <v>0</v>
      </c>
      <c r="G91" s="32">
        <v>100000</v>
      </c>
    </row>
    <row r="92" spans="1:7" x14ac:dyDescent="0.25">
      <c r="A92" s="32" t="s">
        <v>197</v>
      </c>
      <c r="B92" s="9" t="s">
        <v>139</v>
      </c>
      <c r="C92" s="35">
        <v>0</v>
      </c>
      <c r="E92" s="32">
        <v>20000</v>
      </c>
      <c r="G92" s="32">
        <v>0</v>
      </c>
    </row>
    <row r="93" spans="1:7" x14ac:dyDescent="0.25">
      <c r="A93" s="32" t="s">
        <v>198</v>
      </c>
      <c r="B93" s="9" t="s">
        <v>140</v>
      </c>
      <c r="C93" s="35">
        <v>0</v>
      </c>
      <c r="E93" s="32">
        <v>10000</v>
      </c>
      <c r="G93" s="32"/>
    </row>
    <row r="94" spans="1:7" x14ac:dyDescent="0.25">
      <c r="A94" s="32" t="s">
        <v>199</v>
      </c>
      <c r="B94" s="9" t="s">
        <v>141</v>
      </c>
      <c r="C94" s="35">
        <v>0</v>
      </c>
      <c r="E94" s="32">
        <v>300000</v>
      </c>
      <c r="G94" s="32">
        <v>40000</v>
      </c>
    </row>
    <row r="95" spans="1:7" x14ac:dyDescent="0.25">
      <c r="A95" s="32" t="s">
        <v>200</v>
      </c>
      <c r="B95" s="9" t="s">
        <v>142</v>
      </c>
      <c r="C95" s="35">
        <v>0</v>
      </c>
      <c r="E95" s="32">
        <v>20000</v>
      </c>
      <c r="G95" s="32"/>
    </row>
    <row r="96" spans="1:7" x14ac:dyDescent="0.25">
      <c r="A96" s="32" t="s">
        <v>201</v>
      </c>
      <c r="B96" s="9" t="s">
        <v>143</v>
      </c>
      <c r="C96" s="35">
        <v>0</v>
      </c>
      <c r="E96" s="32">
        <v>50000</v>
      </c>
      <c r="G96" s="32"/>
    </row>
    <row r="97" spans="1:7" x14ac:dyDescent="0.25">
      <c r="A97" s="32" t="s">
        <v>202</v>
      </c>
      <c r="B97" s="9" t="s">
        <v>144</v>
      </c>
      <c r="C97" s="35">
        <v>0</v>
      </c>
      <c r="E97" s="32">
        <v>20000</v>
      </c>
      <c r="G97" s="32"/>
    </row>
    <row r="98" spans="1:7" x14ac:dyDescent="0.25">
      <c r="A98" s="32" t="s">
        <v>203</v>
      </c>
      <c r="B98" s="9" t="s">
        <v>96</v>
      </c>
      <c r="C98" s="35">
        <v>1000000</v>
      </c>
      <c r="E98" s="32">
        <v>1100000</v>
      </c>
      <c r="G98" s="36">
        <v>1141000</v>
      </c>
    </row>
    <row r="100" spans="1:7" s="2" customFormat="1" x14ac:dyDescent="0.25">
      <c r="A100" s="14"/>
      <c r="B100" s="2" t="s">
        <v>17</v>
      </c>
      <c r="C100" s="16">
        <f>SUM(C72:C99)</f>
        <v>9270000</v>
      </c>
      <c r="D100" s="2">
        <f>SUM(D73:D99)</f>
        <v>0</v>
      </c>
      <c r="E100" s="33">
        <f>SUM(E73:E99)</f>
        <v>8920000</v>
      </c>
      <c r="F100" s="33"/>
      <c r="G100" s="2">
        <f>SUM(G73:G99)</f>
        <v>9039000</v>
      </c>
    </row>
    <row r="101" spans="1:7" x14ac:dyDescent="0.25">
      <c r="B101" s="2"/>
      <c r="D101" s="2"/>
    </row>
    <row r="102" spans="1:7" x14ac:dyDescent="0.25">
      <c r="B102" s="2" t="s">
        <v>27</v>
      </c>
      <c r="D102" s="2"/>
    </row>
    <row r="104" spans="1:7" x14ac:dyDescent="0.25">
      <c r="A104" s="23" t="s">
        <v>204</v>
      </c>
      <c r="B104" s="10" t="s">
        <v>49</v>
      </c>
      <c r="C104" s="20">
        <v>500000</v>
      </c>
      <c r="D104" s="1">
        <f>C104*27/100</f>
        <v>135000</v>
      </c>
      <c r="E104" s="32">
        <v>0</v>
      </c>
      <c r="G104" s="1">
        <v>39000</v>
      </c>
    </row>
    <row r="105" spans="1:7" x14ac:dyDescent="0.25">
      <c r="A105" s="23" t="s">
        <v>205</v>
      </c>
      <c r="B105" s="10" t="s">
        <v>99</v>
      </c>
      <c r="C105" s="20">
        <v>487000</v>
      </c>
      <c r="D105" s="1">
        <v>36728</v>
      </c>
      <c r="E105" s="32">
        <v>600000</v>
      </c>
      <c r="G105" s="1">
        <v>464000</v>
      </c>
    </row>
    <row r="107" spans="1:7" s="2" customFormat="1" x14ac:dyDescent="0.25">
      <c r="A107" s="14"/>
      <c r="B107" s="2" t="s">
        <v>66</v>
      </c>
      <c r="C107" s="16">
        <f>SUM(C104:C106)</f>
        <v>987000</v>
      </c>
      <c r="D107" s="2">
        <f>SUM(D104:D106)</f>
        <v>171728</v>
      </c>
      <c r="E107" s="33">
        <f>SUM(E104:E106)</f>
        <v>600000</v>
      </c>
      <c r="F107" s="33"/>
      <c r="G107" s="2">
        <f>SUM(G104:G106)</f>
        <v>503000</v>
      </c>
    </row>
    <row r="109" spans="1:7" x14ac:dyDescent="0.25">
      <c r="B109" s="2" t="s">
        <v>67</v>
      </c>
    </row>
    <row r="111" spans="1:7" x14ac:dyDescent="0.25">
      <c r="A111" s="23" t="s">
        <v>206</v>
      </c>
      <c r="B111" s="11" t="s">
        <v>50</v>
      </c>
      <c r="C111" s="20">
        <v>5738000</v>
      </c>
      <c r="D111" s="1">
        <f>C111*76/1000</f>
        <v>436088</v>
      </c>
      <c r="E111" s="32">
        <v>5214000</v>
      </c>
      <c r="G111" s="1">
        <v>5069000</v>
      </c>
    </row>
    <row r="113" spans="1:7" s="2" customFormat="1" x14ac:dyDescent="0.25">
      <c r="A113" s="14"/>
      <c r="B113" s="2" t="s">
        <v>68</v>
      </c>
      <c r="C113" s="16">
        <f>SUM(C111:C112)</f>
        <v>5738000</v>
      </c>
      <c r="D113" s="2">
        <f>SUM(D111:D112)</f>
        <v>436088</v>
      </c>
      <c r="E113" s="33">
        <f>SUM(E111:E112)</f>
        <v>5214000</v>
      </c>
      <c r="F113" s="33">
        <v>4416000</v>
      </c>
      <c r="G113" s="2">
        <f>SUM(G111:G112)</f>
        <v>5069000</v>
      </c>
    </row>
    <row r="115" spans="1:7" x14ac:dyDescent="0.25">
      <c r="B115" s="2" t="s">
        <v>28</v>
      </c>
    </row>
    <row r="117" spans="1:7" x14ac:dyDescent="0.25">
      <c r="A117" s="23" t="s">
        <v>207</v>
      </c>
      <c r="B117" s="12" t="s">
        <v>51</v>
      </c>
      <c r="C117" s="20">
        <v>41000</v>
      </c>
      <c r="D117" s="1">
        <v>0</v>
      </c>
      <c r="E117" s="32">
        <v>50000</v>
      </c>
      <c r="G117" s="1">
        <v>39000</v>
      </c>
    </row>
    <row r="118" spans="1:7" x14ac:dyDescent="0.25">
      <c r="A118" s="23" t="s">
        <v>208</v>
      </c>
      <c r="B118" s="12" t="s">
        <v>52</v>
      </c>
      <c r="C118" s="20">
        <v>1300000</v>
      </c>
      <c r="D118" s="1">
        <v>0</v>
      </c>
      <c r="E118" s="32">
        <v>1000000</v>
      </c>
      <c r="G118" s="1">
        <v>1000000</v>
      </c>
    </row>
    <row r="119" spans="1:7" x14ac:dyDescent="0.25">
      <c r="A119" s="23" t="s">
        <v>209</v>
      </c>
      <c r="B119" s="12" t="s">
        <v>53</v>
      </c>
      <c r="C119" s="20">
        <v>326000</v>
      </c>
      <c r="D119" s="1">
        <f>C119*0.27</f>
        <v>88020</v>
      </c>
      <c r="E119" s="32">
        <v>311000</v>
      </c>
      <c r="G119" s="1">
        <v>310000</v>
      </c>
    </row>
    <row r="120" spans="1:7" x14ac:dyDescent="0.25">
      <c r="A120" s="23" t="s">
        <v>210</v>
      </c>
      <c r="B120" s="12" t="s">
        <v>97</v>
      </c>
      <c r="C120" s="20">
        <v>0</v>
      </c>
      <c r="D120" s="1">
        <v>0</v>
      </c>
      <c r="E120" s="32">
        <v>600000</v>
      </c>
      <c r="G120" s="1">
        <v>600000</v>
      </c>
    </row>
    <row r="121" spans="1:7" x14ac:dyDescent="0.25">
      <c r="A121" s="23" t="s">
        <v>211</v>
      </c>
      <c r="B121" s="12" t="s">
        <v>54</v>
      </c>
      <c r="C121" s="20">
        <v>1292000</v>
      </c>
      <c r="D121" s="1">
        <v>0</v>
      </c>
      <c r="E121" s="32">
        <v>1220000</v>
      </c>
      <c r="G121" s="1">
        <v>1120000</v>
      </c>
    </row>
    <row r="122" spans="1:7" x14ac:dyDescent="0.25">
      <c r="A122" s="23" t="s">
        <v>212</v>
      </c>
      <c r="B122" s="12" t="s">
        <v>55</v>
      </c>
      <c r="C122" s="20">
        <v>0</v>
      </c>
      <c r="D122" s="1">
        <v>0</v>
      </c>
      <c r="E122" s="32">
        <v>150000</v>
      </c>
      <c r="G122" s="1">
        <v>150000</v>
      </c>
    </row>
    <row r="123" spans="1:7" x14ac:dyDescent="0.25">
      <c r="A123" s="23" t="s">
        <v>213</v>
      </c>
      <c r="B123" s="12" t="s">
        <v>56</v>
      </c>
      <c r="C123" s="20">
        <v>715000</v>
      </c>
      <c r="D123" s="1">
        <v>0</v>
      </c>
      <c r="E123" s="32">
        <v>451000</v>
      </c>
      <c r="G123" s="1">
        <v>681000</v>
      </c>
    </row>
    <row r="124" spans="1:7" x14ac:dyDescent="0.25">
      <c r="A124" s="23" t="s">
        <v>214</v>
      </c>
      <c r="B124" s="12" t="s">
        <v>103</v>
      </c>
      <c r="C124" s="20">
        <v>112000</v>
      </c>
      <c r="D124" s="1">
        <v>0</v>
      </c>
      <c r="E124" s="32">
        <v>120000</v>
      </c>
      <c r="G124" s="1">
        <v>104000</v>
      </c>
    </row>
    <row r="125" spans="1:7" x14ac:dyDescent="0.25">
      <c r="A125" s="23" t="s">
        <v>215</v>
      </c>
      <c r="B125" s="12" t="s">
        <v>147</v>
      </c>
      <c r="C125" s="20">
        <v>812000</v>
      </c>
    </row>
    <row r="126" spans="1:7" x14ac:dyDescent="0.25">
      <c r="A126" s="23" t="s">
        <v>216</v>
      </c>
      <c r="B126" s="12" t="s">
        <v>217</v>
      </c>
      <c r="C126" s="20">
        <v>250000</v>
      </c>
      <c r="D126" s="1">
        <f>C126*0.27*0.65</f>
        <v>43875</v>
      </c>
    </row>
    <row r="128" spans="1:7" s="2" customFormat="1" x14ac:dyDescent="0.25">
      <c r="A128" s="14"/>
      <c r="B128" s="2" t="s">
        <v>69</v>
      </c>
      <c r="C128" s="16">
        <f>SUM(C117:C127)</f>
        <v>4848000</v>
      </c>
      <c r="D128" s="2">
        <f>SUM(D117:D127)</f>
        <v>131895</v>
      </c>
      <c r="E128" s="33">
        <f>SUM(E117:E127)</f>
        <v>3902000</v>
      </c>
      <c r="F128" s="33"/>
      <c r="G128" s="2">
        <f>SUM(G117:G127)</f>
        <v>4004000</v>
      </c>
    </row>
    <row r="130" spans="1:7" s="2" customFormat="1" x14ac:dyDescent="0.25">
      <c r="A130" s="14" t="s">
        <v>3</v>
      </c>
      <c r="B130" s="2" t="s">
        <v>79</v>
      </c>
      <c r="C130" s="16">
        <f>C132+C133+C134</f>
        <v>74074000</v>
      </c>
      <c r="E130" s="33">
        <f>E132+E133+E134</f>
        <v>65530000</v>
      </c>
      <c r="F130" s="33">
        <f>F132+F133+F134</f>
        <v>70457000</v>
      </c>
      <c r="G130" s="2">
        <f>G132+G133+G134</f>
        <v>62424000</v>
      </c>
    </row>
    <row r="131" spans="1:7" x14ac:dyDescent="0.25">
      <c r="B131" s="2" t="s">
        <v>81</v>
      </c>
      <c r="C131" s="19"/>
      <c r="D131" s="2"/>
      <c r="E131" s="33"/>
      <c r="F131" s="33"/>
    </row>
    <row r="132" spans="1:7" s="2" customFormat="1" x14ac:dyDescent="0.25">
      <c r="A132" s="14"/>
      <c r="B132" s="2" t="s">
        <v>12</v>
      </c>
      <c r="C132" s="16">
        <f>C15+C23+C27+C42+C68+C100+C107+C128</f>
        <v>67250000</v>
      </c>
      <c r="E132" s="33">
        <f>E23+E27+E42+E68+E100+E107+E128+E15</f>
        <v>59358000</v>
      </c>
      <c r="F132" s="33">
        <v>64285000</v>
      </c>
      <c r="G132" s="2">
        <f>G15+G23+G27+G42+G68+G100+G128+G107</f>
        <v>56435000</v>
      </c>
    </row>
    <row r="133" spans="1:7" s="2" customFormat="1" x14ac:dyDescent="0.25">
      <c r="A133" s="14"/>
      <c r="B133" s="2" t="s">
        <v>80</v>
      </c>
      <c r="C133" s="16">
        <f>C56</f>
        <v>1086000</v>
      </c>
      <c r="E133" s="33">
        <f>E56</f>
        <v>958000</v>
      </c>
      <c r="F133" s="33">
        <v>958000</v>
      </c>
      <c r="G133" s="2">
        <f>G56</f>
        <v>920000</v>
      </c>
    </row>
    <row r="134" spans="1:7" s="2" customFormat="1" x14ac:dyDescent="0.25">
      <c r="A134" s="14"/>
      <c r="B134" s="2" t="s">
        <v>68</v>
      </c>
      <c r="C134" s="16">
        <f>C113</f>
        <v>5738000</v>
      </c>
      <c r="E134" s="33">
        <f>E113</f>
        <v>5214000</v>
      </c>
      <c r="F134" s="33">
        <v>5214000</v>
      </c>
      <c r="G134" s="2">
        <f>G113</f>
        <v>5069000</v>
      </c>
    </row>
    <row r="135" spans="1:7" x14ac:dyDescent="0.25">
      <c r="B135" s="2"/>
    </row>
    <row r="136" spans="1:7" x14ac:dyDescent="0.25">
      <c r="A136" s="23" t="s">
        <v>13</v>
      </c>
      <c r="B136" s="2" t="s">
        <v>14</v>
      </c>
    </row>
    <row r="137" spans="1:7" x14ac:dyDescent="0.25">
      <c r="B137" s="2" t="s">
        <v>15</v>
      </c>
    </row>
    <row r="138" spans="1:7" x14ac:dyDescent="0.25">
      <c r="B138" s="2"/>
    </row>
    <row r="139" spans="1:7" x14ac:dyDescent="0.25">
      <c r="A139" s="32" t="s">
        <v>123</v>
      </c>
      <c r="B139" s="13" t="s">
        <v>105</v>
      </c>
      <c r="C139" s="20">
        <v>33071000</v>
      </c>
      <c r="D139" s="1">
        <f t="shared" ref="D139:D140" si="3">C139*0.5*0.27</f>
        <v>4464585</v>
      </c>
      <c r="E139" s="32">
        <v>33444000</v>
      </c>
      <c r="F139" s="32">
        <v>26826000</v>
      </c>
      <c r="G139" s="1">
        <v>31642000</v>
      </c>
    </row>
    <row r="140" spans="1:7" x14ac:dyDescent="0.25">
      <c r="A140" s="32" t="s">
        <v>124</v>
      </c>
      <c r="B140" s="13" t="s">
        <v>16</v>
      </c>
      <c r="C140" s="20"/>
      <c r="D140" s="1">
        <f t="shared" si="3"/>
        <v>0</v>
      </c>
      <c r="E140" s="32">
        <v>1818000</v>
      </c>
      <c r="F140" s="32">
        <v>0</v>
      </c>
      <c r="G140" s="1">
        <v>1818000</v>
      </c>
    </row>
    <row r="142" spans="1:7" s="2" customFormat="1" x14ac:dyDescent="0.25">
      <c r="A142" s="14" t="s">
        <v>13</v>
      </c>
      <c r="B142" s="2" t="s">
        <v>17</v>
      </c>
      <c r="C142" s="16">
        <f>SUM(C139:C141)</f>
        <v>33071000</v>
      </c>
      <c r="D142" s="2">
        <f>SUM(D139:D141)</f>
        <v>4464585</v>
      </c>
      <c r="E142" s="33">
        <f>SUM(E139:E141)</f>
        <v>35262000</v>
      </c>
      <c r="F142" s="33">
        <f>SUM(F139:F141)</f>
        <v>26826000</v>
      </c>
      <c r="G142" s="2">
        <f>SUM(G139:G141)</f>
        <v>33460000</v>
      </c>
    </row>
    <row r="144" spans="1:7" x14ac:dyDescent="0.25">
      <c r="A144" s="23" t="s">
        <v>18</v>
      </c>
      <c r="B144" s="14" t="s">
        <v>70</v>
      </c>
      <c r="D144" s="2"/>
    </row>
    <row r="145" spans="1:7" x14ac:dyDescent="0.25">
      <c r="B145" s="2"/>
      <c r="D145" s="2"/>
    </row>
    <row r="146" spans="1:7" x14ac:dyDescent="0.25">
      <c r="A146" s="23" t="s">
        <v>71</v>
      </c>
      <c r="B146" s="15" t="s">
        <v>100</v>
      </c>
      <c r="C146" s="20">
        <v>0</v>
      </c>
      <c r="D146" s="1">
        <f>C146*0.27</f>
        <v>0</v>
      </c>
      <c r="E146" s="32">
        <v>0</v>
      </c>
      <c r="G146" s="1">
        <v>440000</v>
      </c>
    </row>
    <row r="147" spans="1:7" x14ac:dyDescent="0.25">
      <c r="A147" s="23" t="s">
        <v>72</v>
      </c>
      <c r="B147" s="15" t="s">
        <v>107</v>
      </c>
      <c r="C147" s="20">
        <v>10560000</v>
      </c>
      <c r="D147" s="1">
        <f t="shared" ref="D147:D148" si="4">C147*0.27</f>
        <v>2851200</v>
      </c>
      <c r="E147" s="32">
        <v>9200000</v>
      </c>
      <c r="F147" s="32">
        <v>7244000</v>
      </c>
      <c r="G147" s="1">
        <v>9615000</v>
      </c>
    </row>
    <row r="148" spans="1:7" x14ac:dyDescent="0.25">
      <c r="A148" s="23" t="s">
        <v>73</v>
      </c>
      <c r="B148" s="15" t="s">
        <v>109</v>
      </c>
      <c r="C148" s="20">
        <v>540000</v>
      </c>
      <c r="D148" s="1">
        <f t="shared" si="4"/>
        <v>145800</v>
      </c>
      <c r="E148" s="32">
        <v>510000</v>
      </c>
      <c r="G148" s="1">
        <v>340000</v>
      </c>
    </row>
    <row r="149" spans="1:7" x14ac:dyDescent="0.25">
      <c r="A149" s="23" t="s">
        <v>74</v>
      </c>
      <c r="B149" s="15" t="s">
        <v>57</v>
      </c>
      <c r="C149" s="20"/>
      <c r="D149" s="1">
        <v>0</v>
      </c>
      <c r="E149" s="32">
        <v>735000</v>
      </c>
      <c r="G149" s="1">
        <v>773000</v>
      </c>
    </row>
    <row r="151" spans="1:7" s="2" customFormat="1" x14ac:dyDescent="0.25">
      <c r="A151" s="14"/>
      <c r="B151" s="2" t="s">
        <v>19</v>
      </c>
      <c r="C151" s="16">
        <f>SUM(C146:C150)</f>
        <v>11100000</v>
      </c>
      <c r="D151" s="2">
        <f>SUM(D146:D150)</f>
        <v>2997000</v>
      </c>
      <c r="E151" s="33">
        <f>SUM(E146:E150)</f>
        <v>10445000</v>
      </c>
      <c r="F151" s="33">
        <f>SUM(F146:F150)</f>
        <v>7244000</v>
      </c>
      <c r="G151" s="2">
        <f>SUM(G146:G150)</f>
        <v>11168000</v>
      </c>
    </row>
    <row r="152" spans="1:7" s="2" customFormat="1" x14ac:dyDescent="0.25">
      <c r="A152" s="14"/>
      <c r="C152" s="16"/>
      <c r="E152" s="33"/>
      <c r="F152" s="33"/>
    </row>
    <row r="153" spans="1:7" x14ac:dyDescent="0.25">
      <c r="A153" s="23" t="s">
        <v>125</v>
      </c>
      <c r="B153" s="14" t="s">
        <v>137</v>
      </c>
    </row>
    <row r="154" spans="1:7" x14ac:dyDescent="0.25">
      <c r="B154" s="2"/>
    </row>
    <row r="155" spans="1:7" x14ac:dyDescent="0.25">
      <c r="A155" s="23" t="s">
        <v>126</v>
      </c>
      <c r="B155" s="27" t="s">
        <v>138</v>
      </c>
      <c r="C155" s="20"/>
      <c r="D155" s="1">
        <f>C155*0.27</f>
        <v>0</v>
      </c>
      <c r="G155" s="1">
        <v>0</v>
      </c>
    </row>
    <row r="156" spans="1:7" x14ac:dyDescent="0.25">
      <c r="A156" s="23" t="s">
        <v>127</v>
      </c>
      <c r="B156" s="27" t="s">
        <v>218</v>
      </c>
      <c r="C156" s="20">
        <v>1000000</v>
      </c>
      <c r="D156" s="1">
        <v>0</v>
      </c>
      <c r="G156" s="1">
        <v>0</v>
      </c>
    </row>
    <row r="157" spans="1:7" x14ac:dyDescent="0.25">
      <c r="B157" s="28"/>
    </row>
    <row r="158" spans="1:7" s="2" customFormat="1" x14ac:dyDescent="0.25">
      <c r="A158" s="29" t="s">
        <v>125</v>
      </c>
      <c r="B158" s="2" t="s">
        <v>145</v>
      </c>
      <c r="C158" s="16">
        <f>SUM(C155:C157)</f>
        <v>1000000</v>
      </c>
      <c r="D158" s="2">
        <f>SUM(D155:D157)</f>
        <v>0</v>
      </c>
      <c r="E158" s="33">
        <f>SUM(E155:E157)</f>
        <v>0</v>
      </c>
      <c r="F158" s="33">
        <f>SUM(F155:F157)</f>
        <v>0</v>
      </c>
      <c r="G158" s="2">
        <f>SUM(G155:G157)</f>
        <v>0</v>
      </c>
    </row>
    <row r="159" spans="1:7" x14ac:dyDescent="0.25">
      <c r="A159" s="24"/>
      <c r="B159" s="2"/>
      <c r="D159" s="2"/>
      <c r="E159" s="33"/>
      <c r="F159" s="33"/>
    </row>
    <row r="160" spans="1:7" x14ac:dyDescent="0.25">
      <c r="C160" s="20"/>
    </row>
    <row r="161" spans="1:7" x14ac:dyDescent="0.25">
      <c r="C161" s="20"/>
    </row>
    <row r="162" spans="1:7" x14ac:dyDescent="0.25">
      <c r="C162" s="20"/>
    </row>
    <row r="163" spans="1:7" x14ac:dyDescent="0.25">
      <c r="C163" s="20"/>
    </row>
    <row r="164" spans="1:7" x14ac:dyDescent="0.25">
      <c r="C164" s="20"/>
    </row>
    <row r="165" spans="1:7" x14ac:dyDescent="0.25">
      <c r="C165" s="20"/>
    </row>
    <row r="166" spans="1:7" x14ac:dyDescent="0.25">
      <c r="C166" s="20"/>
    </row>
    <row r="167" spans="1:7" x14ac:dyDescent="0.25">
      <c r="C167" s="20"/>
    </row>
    <row r="168" spans="1:7" x14ac:dyDescent="0.25">
      <c r="C168" s="20"/>
    </row>
    <row r="170" spans="1:7" s="2" customFormat="1" x14ac:dyDescent="0.25">
      <c r="A170" s="14"/>
      <c r="C170" s="16"/>
      <c r="E170" s="33"/>
      <c r="F170" s="33"/>
    </row>
    <row r="172" spans="1:7" s="16" customFormat="1" x14ac:dyDescent="0.25">
      <c r="A172" s="25"/>
      <c r="B172" s="16" t="s">
        <v>90</v>
      </c>
      <c r="C172" s="16">
        <f>C130+C142+C151+C158</f>
        <v>119245000</v>
      </c>
      <c r="D172" s="16">
        <f>D170+N165+D151+D142+D128+D113+D107+D100+D68+D56+D42+D15</f>
        <v>10226431</v>
      </c>
      <c r="E172" s="33">
        <f>E130+E142+E151+E170+E158</f>
        <v>111237000</v>
      </c>
      <c r="F172" s="33">
        <f>F130+F142+F151</f>
        <v>104527000</v>
      </c>
      <c r="G172" s="2">
        <f>G130+G142+G151+G158+G170</f>
        <v>107052000</v>
      </c>
    </row>
    <row r="176" spans="1:7" s="2" customFormat="1" x14ac:dyDescent="0.25">
      <c r="A176" s="14"/>
      <c r="C176" s="16"/>
      <c r="E176" s="33"/>
      <c r="F176" s="33"/>
    </row>
  </sheetData>
  <mergeCells count="1">
    <mergeCell ref="C1:D1"/>
  </mergeCells>
  <printOptions gridLines="1"/>
  <pageMargins left="0.70866141732283472" right="0.55118110236220474" top="0.94488188976377963" bottom="0.55118110236220474" header="0.31496062992125984" footer="0.31496062992125984"/>
  <pageSetup paperSize="9" orientation="landscape" r:id="rId1"/>
  <headerFooter>
    <oddHeader>&amp;C&amp;"-,Félkövér"Marketing Kft. 2026. évi üzleti terve
&amp;R1. számú melléklet
Adatok forintban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2025-11-24T20:02:44Z</cp:lastPrinted>
  <dcterms:created xsi:type="dcterms:W3CDTF">2019-03-25T21:37:27Z</dcterms:created>
  <dcterms:modified xsi:type="dcterms:W3CDTF">2026-01-16T07:55:49Z</dcterms:modified>
</cp:coreProperties>
</file>