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énzügy\Költségvetés\ktgv_2026\KÖH\előterjesztés anyagai\... sz. et. KÖH 2026. évi költségvetés elfogadása\"/>
    </mc:Choice>
  </mc:AlternateContent>
  <bookViews>
    <workbookView xWindow="0" yWindow="0" windowWidth="28800" windowHeight="11610"/>
  </bookViews>
  <sheets>
    <sheet name="Költségvetés" sheetId="2" r:id="rId1"/>
    <sheet name="1.mell.Kiadások" sheetId="3" r:id="rId2"/>
    <sheet name="2.mell.Bevételek" sheetId="4" r:id="rId3"/>
    <sheet name="Arányszámok" sheetId="5" state="hidden" r:id="rId4"/>
    <sheet name="Munka1" sheetId="1" state="hidden" r:id="rId5"/>
  </sheets>
  <externalReferences>
    <externalReference r:id="rId6"/>
  </externalReferences>
  <definedNames>
    <definedName name="_xlnm.Print_Area" localSheetId="1">'1.mell.Kiadások'!$A$3:$P$32</definedName>
    <definedName name="_xlnm.Print_Area" localSheetId="2">'2.mell.Bevételek'!$A$2:$P$32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3" l="1"/>
  <c r="D7" i="5" l="1"/>
  <c r="E3" i="5" s="1"/>
  <c r="H7" i="5"/>
  <c r="N10" i="5"/>
  <c r="N11" i="5"/>
  <c r="O11" i="5" s="1"/>
  <c r="N13" i="5"/>
  <c r="O13" i="5" s="1"/>
  <c r="N14" i="5"/>
  <c r="O14" i="5" s="1"/>
  <c r="M15" i="5"/>
  <c r="N12" i="5" s="1"/>
  <c r="I26" i="5"/>
  <c r="L26" i="5" s="1"/>
  <c r="E27" i="5"/>
  <c r="K28" i="5"/>
  <c r="P2" i="4"/>
  <c r="D50" i="4"/>
  <c r="I50" i="4" s="1"/>
  <c r="M6" i="4"/>
  <c r="N6" i="4"/>
  <c r="P7" i="4"/>
  <c r="P8" i="4"/>
  <c r="P9" i="4"/>
  <c r="P10" i="4"/>
  <c r="C11" i="4"/>
  <c r="I11" i="4"/>
  <c r="P12" i="4"/>
  <c r="I13" i="4"/>
  <c r="P13" i="4"/>
  <c r="I14" i="4"/>
  <c r="P14" i="4" s="1"/>
  <c r="I15" i="4"/>
  <c r="P15" i="4" s="1"/>
  <c r="I16" i="4"/>
  <c r="P16" i="4"/>
  <c r="I17" i="4"/>
  <c r="C18" i="4"/>
  <c r="J18" i="4"/>
  <c r="K18" i="4"/>
  <c r="L18" i="4"/>
  <c r="M18" i="4"/>
  <c r="N18" i="4"/>
  <c r="O18" i="4"/>
  <c r="C20" i="4"/>
  <c r="M20" i="4"/>
  <c r="N20" i="4"/>
  <c r="P24" i="4"/>
  <c r="P39" i="4"/>
  <c r="I51" i="4"/>
  <c r="J51" i="4"/>
  <c r="K51" i="4"/>
  <c r="L51" i="4"/>
  <c r="M51" i="4"/>
  <c r="M52" i="4" s="1"/>
  <c r="M54" i="4" s="1"/>
  <c r="N51" i="4"/>
  <c r="N52" i="4" s="1"/>
  <c r="N54" i="4" s="1"/>
  <c r="O51" i="4"/>
  <c r="C52" i="4"/>
  <c r="I68" i="4"/>
  <c r="J68" i="4"/>
  <c r="J69" i="4" s="1"/>
  <c r="K68" i="4"/>
  <c r="L68" i="4"/>
  <c r="L69" i="4" s="1"/>
  <c r="M68" i="4"/>
  <c r="N68" i="4"/>
  <c r="O68" i="4"/>
  <c r="P72" i="4"/>
  <c r="H4" i="3"/>
  <c r="P4" i="3"/>
  <c r="Q4" i="3" s="1"/>
  <c r="H5" i="3"/>
  <c r="P5" i="3"/>
  <c r="Q5" i="3"/>
  <c r="H6" i="3"/>
  <c r="P6" i="3"/>
  <c r="Q6" i="3" s="1"/>
  <c r="H7" i="3"/>
  <c r="P7" i="3"/>
  <c r="Q7" i="3" s="1"/>
  <c r="H8" i="3"/>
  <c r="P8" i="3"/>
  <c r="H9" i="3"/>
  <c r="P9" i="3"/>
  <c r="Q9" i="3" s="1"/>
  <c r="H10" i="3"/>
  <c r="P10" i="3"/>
  <c r="Q10" i="3" s="1"/>
  <c r="H11" i="3"/>
  <c r="P11" i="3"/>
  <c r="Q11" i="3"/>
  <c r="H12" i="3"/>
  <c r="P12" i="3"/>
  <c r="Q12" i="3" s="1"/>
  <c r="H13" i="3"/>
  <c r="P13" i="3"/>
  <c r="Q13" i="3" s="1"/>
  <c r="H14" i="3"/>
  <c r="P14" i="3"/>
  <c r="Q14" i="3" s="1"/>
  <c r="B15" i="3"/>
  <c r="B30" i="3" s="1"/>
  <c r="C15" i="3"/>
  <c r="D15" i="3"/>
  <c r="I15" i="3"/>
  <c r="J15" i="3"/>
  <c r="K15" i="3"/>
  <c r="L15" i="3"/>
  <c r="M15" i="3"/>
  <c r="M32" i="3" s="1"/>
  <c r="N15" i="3"/>
  <c r="O15" i="3"/>
  <c r="O32" i="3" s="1"/>
  <c r="C16" i="3"/>
  <c r="C30" i="3" s="1"/>
  <c r="D16" i="3"/>
  <c r="P16" i="3"/>
  <c r="H17" i="3"/>
  <c r="P17" i="3"/>
  <c r="Q17" i="3" s="1"/>
  <c r="I18" i="3"/>
  <c r="P18" i="3" s="1"/>
  <c r="Q18" i="3" s="1"/>
  <c r="H19" i="3"/>
  <c r="I19" i="3" s="1"/>
  <c r="P19" i="3" s="1"/>
  <c r="H20" i="3"/>
  <c r="I20" i="3"/>
  <c r="P20" i="3" s="1"/>
  <c r="H21" i="3"/>
  <c r="I21" i="3"/>
  <c r="P21" i="3" s="1"/>
  <c r="H22" i="3"/>
  <c r="I22" i="3" s="1"/>
  <c r="P22" i="3" s="1"/>
  <c r="E23" i="3"/>
  <c r="F23" i="3"/>
  <c r="G23" i="3"/>
  <c r="J23" i="3"/>
  <c r="K23" i="3"/>
  <c r="L23" i="3"/>
  <c r="M23" i="3"/>
  <c r="N23" i="3"/>
  <c r="O23" i="3"/>
  <c r="O30" i="3" s="1"/>
  <c r="O28" i="4" s="1"/>
  <c r="P25" i="3"/>
  <c r="Q25" i="3" s="1"/>
  <c r="G26" i="3"/>
  <c r="H26" i="3"/>
  <c r="I26" i="3"/>
  <c r="J26" i="3"/>
  <c r="K26" i="3"/>
  <c r="L26" i="3"/>
  <c r="M26" i="3"/>
  <c r="N26" i="3"/>
  <c r="O26" i="3"/>
  <c r="P26" i="3"/>
  <c r="H28" i="3"/>
  <c r="H29" i="3" s="1"/>
  <c r="P28" i="3"/>
  <c r="P29" i="3" s="1"/>
  <c r="Q28" i="3"/>
  <c r="F29" i="3"/>
  <c r="F30" i="3" s="1"/>
  <c r="G29" i="3"/>
  <c r="I29" i="3"/>
  <c r="J29" i="3"/>
  <c r="K29" i="3"/>
  <c r="L29" i="3"/>
  <c r="M29" i="3"/>
  <c r="N29" i="3"/>
  <c r="O29" i="3"/>
  <c r="E30" i="3"/>
  <c r="J32" i="3"/>
  <c r="K32" i="3"/>
  <c r="L32" i="3"/>
  <c r="N32" i="3"/>
  <c r="H33" i="3"/>
  <c r="I33" i="3"/>
  <c r="J33" i="3"/>
  <c r="K33" i="3"/>
  <c r="L33" i="3"/>
  <c r="M33" i="3"/>
  <c r="N33" i="3"/>
  <c r="O33" i="3"/>
  <c r="E58" i="2"/>
  <c r="E57" i="2"/>
  <c r="E56" i="2"/>
  <c r="E55" i="2"/>
  <c r="E54" i="2"/>
  <c r="E53" i="2"/>
  <c r="E52" i="2"/>
  <c r="E51" i="2"/>
  <c r="E50" i="2"/>
  <c r="E49" i="2"/>
  <c r="E48" i="2"/>
  <c r="C47" i="2"/>
  <c r="E47" i="2" s="1"/>
  <c r="E46" i="2"/>
  <c r="E45" i="2"/>
  <c r="E44" i="2"/>
  <c r="E43" i="2"/>
  <c r="C38" i="2"/>
  <c r="E38" i="2" s="1"/>
  <c r="E40" i="2"/>
  <c r="E39" i="2"/>
  <c r="E36" i="2"/>
  <c r="E35" i="2"/>
  <c r="E34" i="2"/>
  <c r="E33" i="2"/>
  <c r="E32" i="2"/>
  <c r="C31" i="2"/>
  <c r="E31" i="2" s="1"/>
  <c r="E30" i="2"/>
  <c r="E29" i="2"/>
  <c r="E28" i="2"/>
  <c r="E27" i="2"/>
  <c r="C26" i="2"/>
  <c r="E26" i="2" s="1"/>
  <c r="E25" i="2"/>
  <c r="E24" i="2"/>
  <c r="E23" i="2"/>
  <c r="E22" i="2"/>
  <c r="E21" i="2"/>
  <c r="C20" i="2"/>
  <c r="C8" i="2"/>
  <c r="B2" i="2"/>
  <c r="N15" i="5" l="1"/>
  <c r="N30" i="3"/>
  <c r="N28" i="4" s="1"/>
  <c r="G30" i="3"/>
  <c r="H15" i="3"/>
  <c r="H30" i="3" s="1"/>
  <c r="S7" i="5"/>
  <c r="E6" i="5"/>
  <c r="I23" i="5"/>
  <c r="O10" i="5"/>
  <c r="O18" i="5" s="1"/>
  <c r="S4" i="5"/>
  <c r="N69" i="4"/>
  <c r="M69" i="4"/>
  <c r="O69" i="4"/>
  <c r="C59" i="2"/>
  <c r="E59" i="2" s="1"/>
  <c r="C37" i="2"/>
  <c r="H23" i="3"/>
  <c r="I23" i="3"/>
  <c r="I30" i="3" s="1"/>
  <c r="I28" i="4" s="1"/>
  <c r="L30" i="3"/>
  <c r="L28" i="4" s="1"/>
  <c r="L55" i="4" s="1"/>
  <c r="P15" i="3"/>
  <c r="K30" i="3"/>
  <c r="K28" i="4" s="1"/>
  <c r="K55" i="4" s="1"/>
  <c r="H16" i="3"/>
  <c r="J30" i="3"/>
  <c r="J28" i="4" s="1"/>
  <c r="M30" i="3"/>
  <c r="M28" i="4" s="1"/>
  <c r="M55" i="4" s="1"/>
  <c r="M56" i="4" s="1"/>
  <c r="M58" i="4" s="1"/>
  <c r="D30" i="3"/>
  <c r="P51" i="4"/>
  <c r="K69" i="4"/>
  <c r="S6" i="5"/>
  <c r="I25" i="5"/>
  <c r="L25" i="5" s="1"/>
  <c r="O12" i="5"/>
  <c r="G3" i="5"/>
  <c r="T4" i="5"/>
  <c r="K3" i="5"/>
  <c r="E10" i="5"/>
  <c r="L4" i="4"/>
  <c r="L6" i="4" s="1"/>
  <c r="L23" i="4" s="1"/>
  <c r="G50" i="4"/>
  <c r="L50" i="4" s="1"/>
  <c r="L52" i="4" s="1"/>
  <c r="L54" i="4" s="1"/>
  <c r="L56" i="4" s="1"/>
  <c r="L58" i="4" s="1"/>
  <c r="K4" i="4"/>
  <c r="K6" i="4" s="1"/>
  <c r="K23" i="4" s="1"/>
  <c r="F50" i="4"/>
  <c r="K50" i="4" s="1"/>
  <c r="K52" i="4" s="1"/>
  <c r="K54" i="4" s="1"/>
  <c r="K56" i="4" s="1"/>
  <c r="K58" i="4" s="1"/>
  <c r="L23" i="5"/>
  <c r="I4" i="4"/>
  <c r="I6" i="4" s="1"/>
  <c r="I24" i="5"/>
  <c r="L24" i="5" s="1"/>
  <c r="E13" i="5"/>
  <c r="E20" i="5" s="1"/>
  <c r="S5" i="5"/>
  <c r="E4" i="5"/>
  <c r="I27" i="5"/>
  <c r="L27" i="5" s="1"/>
  <c r="S8" i="5"/>
  <c r="E5" i="5"/>
  <c r="P68" i="4"/>
  <c r="O55" i="4"/>
  <c r="O70" i="4"/>
  <c r="N55" i="4"/>
  <c r="N56" i="4" s="1"/>
  <c r="N58" i="4" s="1"/>
  <c r="N70" i="4"/>
  <c r="N71" i="4" s="1"/>
  <c r="N73" i="4" s="1"/>
  <c r="N23" i="4"/>
  <c r="N21" i="4"/>
  <c r="I18" i="4"/>
  <c r="P18" i="4" s="1"/>
  <c r="I52" i="4"/>
  <c r="I54" i="4" s="1"/>
  <c r="P11" i="4"/>
  <c r="L20" i="4"/>
  <c r="L21" i="4" s="1"/>
  <c r="Q19" i="3"/>
  <c r="P23" i="3"/>
  <c r="P30" i="3" s="1"/>
  <c r="I32" i="3"/>
  <c r="E37" i="2"/>
  <c r="C42" i="2"/>
  <c r="E20" i="2"/>
  <c r="E41" i="2"/>
  <c r="P15" i="5" l="1"/>
  <c r="T7" i="5"/>
  <c r="K6" i="5"/>
  <c r="G6" i="5"/>
  <c r="O71" i="4"/>
  <c r="O73" i="4" s="1"/>
  <c r="M21" i="4"/>
  <c r="Q30" i="3"/>
  <c r="K70" i="4"/>
  <c r="K71" i="4" s="1"/>
  <c r="K73" i="4" s="1"/>
  <c r="L70" i="4"/>
  <c r="L71" i="4" s="1"/>
  <c r="L73" i="4" s="1"/>
  <c r="I70" i="4"/>
  <c r="I55" i="4"/>
  <c r="I56" i="4" s="1"/>
  <c r="I58" i="4" s="1"/>
  <c r="M23" i="4"/>
  <c r="J55" i="4"/>
  <c r="J70" i="4"/>
  <c r="J71" i="4" s="1"/>
  <c r="J73" i="4" s="1"/>
  <c r="P28" i="4"/>
  <c r="P70" i="4" s="1"/>
  <c r="P71" i="4" s="1"/>
  <c r="M70" i="4"/>
  <c r="M71" i="4" s="1"/>
  <c r="M73" i="4" s="1"/>
  <c r="N25" i="4"/>
  <c r="N75" i="4" s="1"/>
  <c r="O4" i="4"/>
  <c r="O6" i="4" s="1"/>
  <c r="H50" i="4"/>
  <c r="O50" i="4" s="1"/>
  <c r="O52" i="4" s="1"/>
  <c r="O54" i="4" s="1"/>
  <c r="O56" i="4" s="1"/>
  <c r="O58" i="4" s="1"/>
  <c r="L6" i="5"/>
  <c r="G4" i="5"/>
  <c r="T5" i="5"/>
  <c r="K4" i="5"/>
  <c r="E11" i="5"/>
  <c r="E14" i="5" s="1"/>
  <c r="E12" i="5"/>
  <c r="G5" i="5"/>
  <c r="E19" i="5"/>
  <c r="K5" i="5"/>
  <c r="T6" i="5"/>
  <c r="J4" i="4"/>
  <c r="E50" i="4"/>
  <c r="J50" i="4" s="1"/>
  <c r="K20" i="4"/>
  <c r="K21" i="4" s="1"/>
  <c r="E17" i="5"/>
  <c r="I28" i="5"/>
  <c r="E7" i="5"/>
  <c r="P69" i="4"/>
  <c r="K25" i="4"/>
  <c r="K60" i="4" s="1"/>
  <c r="I23" i="4"/>
  <c r="L25" i="4"/>
  <c r="L60" i="4" s="1"/>
  <c r="I69" i="4"/>
  <c r="N60" i="4"/>
  <c r="P55" i="4"/>
  <c r="I20" i="4"/>
  <c r="I21" i="4" s="1"/>
  <c r="T31" i="3"/>
  <c r="H32" i="3"/>
  <c r="E42" i="2"/>
  <c r="C60" i="2"/>
  <c r="G7" i="5" l="1"/>
  <c r="E18" i="5"/>
  <c r="I71" i="4"/>
  <c r="I73" i="4" s="1"/>
  <c r="M25" i="4"/>
  <c r="N40" i="4"/>
  <c r="N41" i="4" s="1"/>
  <c r="N26" i="4"/>
  <c r="J52" i="4"/>
  <c r="J54" i="4" s="1"/>
  <c r="P50" i="4"/>
  <c r="P52" i="4" s="1"/>
  <c r="J6" i="4"/>
  <c r="P4" i="4"/>
  <c r="O20" i="4"/>
  <c r="O21" i="4" s="1"/>
  <c r="O23" i="4"/>
  <c r="L75" i="4"/>
  <c r="L40" i="4"/>
  <c r="L41" i="4" s="1"/>
  <c r="L26" i="4"/>
  <c r="N30" i="4"/>
  <c r="N37" i="4" s="1"/>
  <c r="P73" i="4"/>
  <c r="I25" i="4"/>
  <c r="K75" i="4"/>
  <c r="K40" i="4"/>
  <c r="K41" i="4" s="1"/>
  <c r="K26" i="4"/>
  <c r="M75" i="4" l="1"/>
  <c r="M26" i="4"/>
  <c r="M30" i="4" s="1"/>
  <c r="M37" i="4" s="1"/>
  <c r="M40" i="4"/>
  <c r="M41" i="4" s="1"/>
  <c r="M60" i="4"/>
  <c r="O25" i="4"/>
  <c r="J20" i="4"/>
  <c r="J21" i="4" s="1"/>
  <c r="J23" i="4"/>
  <c r="P6" i="4"/>
  <c r="P20" i="4" s="1"/>
  <c r="P21" i="4" s="1"/>
  <c r="J56" i="4"/>
  <c r="J58" i="4" s="1"/>
  <c r="P54" i="4"/>
  <c r="K30" i="4"/>
  <c r="K37" i="4" s="1"/>
  <c r="I75" i="4"/>
  <c r="I40" i="4"/>
  <c r="I26" i="4"/>
  <c r="L30" i="4"/>
  <c r="L37" i="4" s="1"/>
  <c r="I60" i="4"/>
  <c r="P58" i="4" l="1"/>
  <c r="P56" i="4"/>
  <c r="I42" i="4"/>
  <c r="J25" i="4"/>
  <c r="P23" i="4"/>
  <c r="O40" i="4"/>
  <c r="O41" i="4" s="1"/>
  <c r="O75" i="4"/>
  <c r="O26" i="4"/>
  <c r="O30" i="4" s="1"/>
  <c r="O37" i="4" s="1"/>
  <c r="O60" i="4"/>
  <c r="I30" i="4"/>
  <c r="I37" i="4" s="1"/>
  <c r="J40" i="4" l="1"/>
  <c r="J41" i="4" s="1"/>
  <c r="I44" i="4"/>
  <c r="J75" i="4"/>
  <c r="J26" i="4"/>
  <c r="P25" i="4"/>
  <c r="J60" i="4"/>
  <c r="P60" i="4" s="1"/>
  <c r="P75" i="4" l="1"/>
  <c r="P40" i="4"/>
  <c r="J30" i="4"/>
  <c r="J37" i="4" s="1"/>
  <c r="P26" i="4"/>
  <c r="P30" i="4" s="1"/>
  <c r="P37" i="4" s="1"/>
  <c r="I35" i="4" l="1"/>
  <c r="N35" i="4"/>
  <c r="L35" i="4"/>
  <c r="M35" i="4"/>
  <c r="K35" i="4"/>
  <c r="O35" i="4"/>
  <c r="J35" i="4"/>
  <c r="P35" i="4" l="1"/>
</calcChain>
</file>

<file path=xl/sharedStrings.xml><?xml version="1.0" encoding="utf-8"?>
<sst xmlns="http://schemas.openxmlformats.org/spreadsheetml/2006/main" count="279" uniqueCount="196">
  <si>
    <t>Költségvetési szerv megnevezése</t>
  </si>
  <si>
    <t>02</t>
  </si>
  <si>
    <t>Feladat megnevezése</t>
  </si>
  <si>
    <t>Összes bevétel, kiadás</t>
  </si>
  <si>
    <t>01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</si>
  <si>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</si>
  <si>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</si>
  <si>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</si>
  <si>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</si>
  <si>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</si>
  <si>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</si>
  <si>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</si>
  <si>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</si>
  <si>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</si>
  <si>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</si>
  <si>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</si>
  <si>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</si>
  <si>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</si>
  <si>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</si>
  <si>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</si>
  <si>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</si>
  <si>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</si>
  <si>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</si>
  <si>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</si>
  <si>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</si>
  <si>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</si>
  <si>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</si>
  <si>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</si>
  <si>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</si>
  <si>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</si>
  <si>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</si>
  <si>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</si>
  <si>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</si>
  <si>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</si>
  <si>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</si>
  <si>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</si>
  <si>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</si>
  <si>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</si>
  <si>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</si>
  <si>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</si>
  <si>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Pályázatból visszatérülő támogatás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</si>
  <si>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</si>
  <si>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</si>
  <si>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</si>
  <si>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</si>
  <si>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</si>
  <si>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</si>
  <si>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</si>
  <si>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</si>
  <si>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</si>
  <si>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</si>
  <si>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</si>
  <si>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Visszatérítendő támogatások, kölcsönök visszatérülése ÁH-n belülről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</si>
  <si>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</si>
  <si>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</si>
  <si>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</si>
  <si>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</si>
  <si>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</si>
  <si>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</si>
  <si>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</si>
  <si>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</si>
  <si>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</si>
  <si>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</si>
  <si>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</si>
  <si>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</si>
  <si>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</si>
  <si>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</si>
  <si>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</si>
  <si>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</si>
  <si>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</si>
  <si>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</si>
  <si>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</si>
  <si>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</si>
  <si>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</si>
  <si>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</si>
  <si>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</si>
  <si>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</si>
  <si>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</si>
  <si>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</si>
  <si>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</si>
  <si>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</si>
  <si>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</si>
  <si>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</si>
  <si>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</si>
  <si>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</si>
  <si>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</si>
  <si>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</si>
  <si>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</si>
  <si>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</si>
  <si>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</si>
  <si>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</si>
  <si>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</si>
  <si>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</si>
  <si>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</si>
  <si>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</si>
  <si>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</si>
  <si>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</si>
  <si>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Összesen:</t>
  </si>
  <si>
    <t xml:space="preserve">Beruházások összesen: </t>
  </si>
  <si>
    <t>Beruházás, eszközbeszerzés</t>
  </si>
  <si>
    <t xml:space="preserve">Egyéb működési célú kiadások összesen: </t>
  </si>
  <si>
    <t>Céltartalék maradványból</t>
  </si>
  <si>
    <t xml:space="preserve">Dologi kiadások összesen: </t>
  </si>
  <si>
    <t>TOP Alsónyék bölcsőde</t>
  </si>
  <si>
    <t>TOP Konyha</t>
  </si>
  <si>
    <t>TOP Belterületi utak</t>
  </si>
  <si>
    <t>TOP szoc. I-II. ütem</t>
  </si>
  <si>
    <t>Bátaszék Város Hivatala fenntartási és egyéb dologi kiadásai</t>
  </si>
  <si>
    <t xml:space="preserve">Felosztható dologi kiadások </t>
  </si>
  <si>
    <t>Munkaadókat terhelő járulékok</t>
  </si>
  <si>
    <t>Személyi juttatások összesen:</t>
  </si>
  <si>
    <t xml:space="preserve">Egyéb bér, megbízási díj saját,  egyéb személyi juttatás </t>
  </si>
  <si>
    <t xml:space="preserve">Reprezentáció </t>
  </si>
  <si>
    <t>Szociális juttatás</t>
  </si>
  <si>
    <t>TOP egyéb személyi juttatás</t>
  </si>
  <si>
    <t>Bankszámla ktgtérités</t>
  </si>
  <si>
    <t>Közlekedési ktgtérítés</t>
  </si>
  <si>
    <t>Magán célú telefon</t>
  </si>
  <si>
    <t>Béren kívüli juttatások</t>
  </si>
  <si>
    <t>Jubileumi jutalom</t>
  </si>
  <si>
    <t>Végkielégítés</t>
  </si>
  <si>
    <t>KÖH alkalmazottainak illetménye,  személyi jellegű kiadásai</t>
  </si>
  <si>
    <t>Várdomb</t>
  </si>
  <si>
    <t>ESZGY</t>
  </si>
  <si>
    <t>MOB</t>
  </si>
  <si>
    <t>Sárpilis</t>
  </si>
  <si>
    <t>Alsónyék</t>
  </si>
  <si>
    <t>Alsónána</t>
  </si>
  <si>
    <t>Bátaszék</t>
  </si>
  <si>
    <t>Összesen</t>
  </si>
  <si>
    <t>Tartalékok</t>
  </si>
  <si>
    <t>Felhalmozási kiadások</t>
  </si>
  <si>
    <t>Dologi kiadás</t>
  </si>
  <si>
    <t>Járulék TOP</t>
  </si>
  <si>
    <t>Járulékok</t>
  </si>
  <si>
    <t>Személyi jellegű juttatás</t>
  </si>
  <si>
    <t>Kiadások megnevezése</t>
  </si>
  <si>
    <t>eltérés a megállapodás szerintihez:</t>
  </si>
  <si>
    <t xml:space="preserve">Fizetendő: </t>
  </si>
  <si>
    <t>különbség:</t>
  </si>
  <si>
    <t>Így az összes kiadás:</t>
  </si>
  <si>
    <t>Így az összes bevétel:</t>
  </si>
  <si>
    <t>Állami támogatás  2026. (irányító szervi támogatás)</t>
  </si>
  <si>
    <t>A teljes állami támogatás munkavégzés arányában történő felosztása</t>
  </si>
  <si>
    <t>Eltérés a lakosságszám alapján történő osztáshoz:</t>
  </si>
  <si>
    <t>hozzájárulás mértéke településenként:</t>
  </si>
  <si>
    <t>Különbség:</t>
  </si>
  <si>
    <t xml:space="preserve">Kiadások összesen: </t>
  </si>
  <si>
    <t>Bevételek összesen:</t>
  </si>
  <si>
    <t xml:space="preserve">Állami támogatás 2026. összesen: </t>
  </si>
  <si>
    <t>köztisztviselői illetményemelés  állami támogatása (a feladatot ellátó alkalmazottra jutó)</t>
  </si>
  <si>
    <t>Állami támogatás  2026. (irányító szervi támogatás formájában kerül átadásra)</t>
  </si>
  <si>
    <t xml:space="preserve">ESZGY </t>
  </si>
  <si>
    <t xml:space="preserve">MOB </t>
  </si>
  <si>
    <t>Várdomb arányszám</t>
  </si>
  <si>
    <t>Sárpilis arányszám</t>
  </si>
  <si>
    <t>Alsónyék arányszám</t>
  </si>
  <si>
    <t>Alsónána arányszám</t>
  </si>
  <si>
    <t>Bátaszék arányszám</t>
  </si>
  <si>
    <t>Elismert létszám</t>
  </si>
  <si>
    <t>Bevételek megnevezése</t>
  </si>
  <si>
    <t xml:space="preserve"> Béremelésre jutó normatíva többlet munkavégzésnek megfelelő elosztása</t>
  </si>
  <si>
    <t xml:space="preserve">működési célú átvett pénzeszköz államháztartáson belülről: </t>
  </si>
  <si>
    <t xml:space="preserve">irányító szervi támogatás összesen: </t>
  </si>
  <si>
    <t>Előző évihez különbség</t>
  </si>
  <si>
    <t>A KÖH munkaszervezetre tagoktól átvett pénzeszközök:</t>
  </si>
  <si>
    <t>Települések hozzájárulási aránya (normatív támogatással együtt) a fenntartáshoz:</t>
  </si>
  <si>
    <t>Bevételek kiadások eltérése</t>
  </si>
  <si>
    <t>Kiadások mindösszesen:</t>
  </si>
  <si>
    <t>Bevétel mindösszesen:</t>
  </si>
  <si>
    <t>Önkormányzati és társulási hozzájárulások</t>
  </si>
  <si>
    <t>Összes kiadás és rendelkezésre álló bevétel különbsége</t>
  </si>
  <si>
    <t>különbség</t>
  </si>
  <si>
    <t>Bevételek eddig</t>
  </si>
  <si>
    <t>TOP Iskolaenergetika</t>
  </si>
  <si>
    <t>TOP Szociális I-II. ütem</t>
  </si>
  <si>
    <t xml:space="preserve">Költségvetési maradvány </t>
  </si>
  <si>
    <t>Működési bevételek</t>
  </si>
  <si>
    <t>ÁFA visszatérülés</t>
  </si>
  <si>
    <t>2026. évi átvállalt hozzájárulás</t>
  </si>
  <si>
    <t>Települések között felosztandó</t>
  </si>
  <si>
    <t>Társulások:</t>
  </si>
  <si>
    <t>Ft</t>
  </si>
  <si>
    <t>Dologi kiadások felosztása</t>
  </si>
  <si>
    <t>Kerekített %-kal</t>
  </si>
  <si>
    <t>Eszgy</t>
  </si>
  <si>
    <t>Társulások nélküli százalék</t>
  </si>
  <si>
    <t>Bevételi arányszámok:</t>
  </si>
  <si>
    <t>lakosságszám 2025.01.01.</t>
  </si>
  <si>
    <t>lakosságszám:</t>
  </si>
  <si>
    <t>Társulások</t>
  </si>
  <si>
    <t>Pénzmaradvány</t>
  </si>
  <si>
    <t>Bevétel arányszámok</t>
  </si>
  <si>
    <t>Bevételi arányszámok</t>
  </si>
  <si>
    <t>Lakosságszám 2024. január 01.</t>
  </si>
  <si>
    <t>2025. évi tagi hozzájárulások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</si>
</sst>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"/>
    <numFmt numFmtId="165" formatCode="0.000000%"/>
    <numFmt numFmtId="166" formatCode="0.00000%"/>
    <numFmt numFmtId="167" formatCode="#,##0\ &quot;Ft&quot;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404">
    <xf numFmtId="0" fontId="0" fillId="0" borderId="0" xfId="0"/>
    <xf numFmtId="164" fontId="3" fillId="0" borderId="0" xfId="0" applyNumberFormat="1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right" vertical="top"/>
      <protection locked="0"/>
    </xf>
    <xf numFmtId="3" fontId="0" fillId="0" borderId="0" xfId="0" applyNumberForma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/>
    </xf>
    <xf numFmtId="164" fontId="10" fillId="2" borderId="12" xfId="0" applyNumberFormat="1" applyFont="1" applyFill="1" applyBorder="1" applyAlignment="1">
      <alignment horizontal="right" vertical="center" wrapText="1" inden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left" vertical="center" wrapText="1" indent="1"/>
    </xf>
    <xf numFmtId="164" fontId="13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2" applyFont="1" applyBorder="1" applyAlignment="1">
      <alignment horizontal="left" vertical="center" wrapText="1" indent="1"/>
    </xf>
    <xf numFmtId="164" fontId="13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2" applyFont="1" applyBorder="1" applyAlignment="1">
      <alignment horizontal="left" vertical="center" wrapText="1" indent="1"/>
    </xf>
    <xf numFmtId="164" fontId="13" fillId="2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2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center" vertical="center" wrapText="1"/>
    </xf>
    <xf numFmtId="0" fontId="10" fillId="0" borderId="11" xfId="2" applyFont="1" applyBorder="1" applyAlignment="1">
      <alignment horizontal="left" vertical="center" wrapText="1" indent="1"/>
    </xf>
    <xf numFmtId="164" fontId="10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2" applyFont="1" applyBorder="1" applyAlignment="1">
      <alignment horizontal="left" vertical="center" wrapText="1" indent="1"/>
    </xf>
    <xf numFmtId="164" fontId="11" fillId="2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2" applyFont="1" applyBorder="1" applyAlignment="1">
      <alignment horizontal="left" vertical="center" wrapText="1" indent="1"/>
    </xf>
    <xf numFmtId="0" fontId="11" fillId="0" borderId="26" xfId="2" applyFont="1" applyBorder="1" applyAlignment="1">
      <alignment horizontal="left" vertical="center" wrapText="1" indent="1"/>
    </xf>
    <xf numFmtId="164" fontId="11" fillId="2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0" fillId="2" borderId="0" xfId="0" applyFill="1"/>
    <xf numFmtId="164" fontId="0" fillId="0" borderId="0" xfId="0" applyNumberFormat="1"/>
    <xf numFmtId="0" fontId="2" fillId="0" borderId="0" xfId="0" applyFont="1"/>
    <xf numFmtId="164" fontId="10" fillId="2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28" xfId="0" applyNumberFormat="1" applyFont="1" applyFill="1" applyBorder="1" applyAlignment="1">
      <alignment horizontal="right" vertical="center" wrapText="1" indent="1"/>
    </xf>
    <xf numFmtId="0" fontId="14" fillId="0" borderId="10" xfId="0" applyFont="1" applyBorder="1" applyAlignment="1">
      <alignment horizontal="center" vertical="center" wrapText="1"/>
    </xf>
    <xf numFmtId="164" fontId="11" fillId="2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0" xfId="0" applyFont="1" applyBorder="1" applyAlignment="1">
      <alignment horizontal="left" wrapText="1" indent="1"/>
    </xf>
    <xf numFmtId="164" fontId="9" fillId="2" borderId="28" xfId="0" applyNumberFormat="1" applyFont="1" applyFill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64" fontId="11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Border="1" applyAlignment="1">
      <alignment horizontal="left" vertical="center" wrapText="1" indent="1"/>
    </xf>
    <xf numFmtId="164" fontId="9" fillId="2" borderId="12" xfId="0" applyNumberFormat="1" applyFont="1" applyFill="1" applyBorder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164" fontId="17" fillId="2" borderId="0" xfId="0" applyNumberFormat="1" applyFont="1" applyFill="1" applyAlignment="1">
      <alignment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30" xfId="0" applyFont="1" applyBorder="1" applyAlignment="1">
      <alignment vertical="center" wrapText="1"/>
    </xf>
    <xf numFmtId="4" fontId="18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8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8" xfId="0" applyFont="1" applyBorder="1"/>
    <xf numFmtId="0" fontId="19" fillId="2" borderId="18" xfId="0" applyFont="1" applyFill="1" applyBorder="1"/>
    <xf numFmtId="4" fontId="19" fillId="2" borderId="18" xfId="0" applyNumberFormat="1" applyFont="1" applyFill="1" applyBorder="1"/>
    <xf numFmtId="0" fontId="20" fillId="0" borderId="18" xfId="0" applyFont="1" applyBorder="1"/>
    <xf numFmtId="1" fontId="20" fillId="0" borderId="18" xfId="0" applyNumberFormat="1" applyFont="1" applyBorder="1"/>
    <xf numFmtId="0" fontId="19" fillId="0" borderId="18" xfId="0" applyFont="1" applyBorder="1" applyAlignment="1">
      <alignment wrapText="1"/>
    </xf>
    <xf numFmtId="0" fontId="19" fillId="2" borderId="32" xfId="0" applyFont="1" applyFill="1" applyBorder="1"/>
    <xf numFmtId="0" fontId="19" fillId="2" borderId="0" xfId="0" applyFont="1" applyFill="1"/>
    <xf numFmtId="4" fontId="19" fillId="2" borderId="0" xfId="0" applyNumberFormat="1" applyFont="1" applyFill="1"/>
    <xf numFmtId="0" fontId="20" fillId="0" borderId="0" xfId="0" applyFont="1"/>
    <xf numFmtId="1" fontId="20" fillId="0" borderId="0" xfId="0" applyNumberFormat="1" applyFont="1"/>
    <xf numFmtId="0" fontId="19" fillId="0" borderId="0" xfId="0" applyFont="1"/>
    <xf numFmtId="0" fontId="19" fillId="0" borderId="0" xfId="0" applyFont="1" applyAlignment="1">
      <alignment wrapText="1"/>
    </xf>
    <xf numFmtId="0" fontId="20" fillId="2" borderId="0" xfId="0" applyFont="1" applyFill="1"/>
    <xf numFmtId="1" fontId="20" fillId="2" borderId="0" xfId="0" applyNumberFormat="1" applyFont="1" applyFill="1"/>
    <xf numFmtId="0" fontId="19" fillId="2" borderId="0" xfId="0" applyFont="1" applyFill="1" applyAlignment="1">
      <alignment wrapText="1"/>
    </xf>
    <xf numFmtId="3" fontId="21" fillId="2" borderId="0" xfId="0" applyNumberFormat="1" applyFont="1" applyFill="1"/>
    <xf numFmtId="0" fontId="21" fillId="2" borderId="0" xfId="0" applyFont="1" applyFill="1" applyAlignment="1">
      <alignment wrapText="1"/>
    </xf>
    <xf numFmtId="3" fontId="22" fillId="2" borderId="0" xfId="0" applyNumberFormat="1" applyFont="1" applyFill="1"/>
    <xf numFmtId="0" fontId="22" fillId="2" borderId="0" xfId="0" applyFont="1" applyFill="1" applyAlignment="1">
      <alignment wrapText="1"/>
    </xf>
    <xf numFmtId="3" fontId="20" fillId="2" borderId="0" xfId="0" applyNumberFormat="1" applyFont="1" applyFill="1"/>
    <xf numFmtId="0" fontId="19" fillId="2" borderId="23" xfId="0" applyFont="1" applyFill="1" applyBorder="1"/>
    <xf numFmtId="0" fontId="19" fillId="2" borderId="33" xfId="0" applyFont="1" applyFill="1" applyBorder="1"/>
    <xf numFmtId="3" fontId="20" fillId="0" borderId="0" xfId="0" applyNumberFormat="1" applyFont="1"/>
    <xf numFmtId="10" fontId="20" fillId="0" borderId="0" xfId="0" applyNumberFormat="1" applyFont="1"/>
    <xf numFmtId="0" fontId="19" fillId="2" borderId="34" xfId="0" applyFont="1" applyFill="1" applyBorder="1"/>
    <xf numFmtId="3" fontId="20" fillId="0" borderId="35" xfId="0" applyNumberFormat="1" applyFont="1" applyBorder="1"/>
    <xf numFmtId="3" fontId="20" fillId="3" borderId="35" xfId="0" applyNumberFormat="1" applyFont="1" applyFill="1" applyBorder="1"/>
    <xf numFmtId="1" fontId="20" fillId="0" borderId="35" xfId="0" applyNumberFormat="1" applyFont="1" applyBorder="1"/>
    <xf numFmtId="0" fontId="20" fillId="0" borderId="35" xfId="0" applyFont="1" applyBorder="1"/>
    <xf numFmtId="0" fontId="19" fillId="0" borderId="35" xfId="0" applyFont="1" applyBorder="1"/>
    <xf numFmtId="0" fontId="19" fillId="0" borderId="35" xfId="0" applyFont="1" applyBorder="1" applyAlignment="1">
      <alignment wrapText="1"/>
    </xf>
    <xf numFmtId="0" fontId="19" fillId="2" borderId="36" xfId="0" applyFont="1" applyFill="1" applyBorder="1"/>
    <xf numFmtId="3" fontId="20" fillId="0" borderId="18" xfId="0" applyNumberFormat="1" applyFont="1" applyBorder="1"/>
    <xf numFmtId="0" fontId="20" fillId="2" borderId="18" xfId="0" applyFont="1" applyFill="1" applyBorder="1"/>
    <xf numFmtId="0" fontId="20" fillId="2" borderId="32" xfId="0" applyFont="1" applyFill="1" applyBorder="1"/>
    <xf numFmtId="4" fontId="20" fillId="2" borderId="0" xfId="0" applyNumberFormat="1" applyFont="1" applyFill="1"/>
    <xf numFmtId="0" fontId="20" fillId="2" borderId="36" xfId="0" applyFont="1" applyFill="1" applyBorder="1"/>
    <xf numFmtId="3" fontId="20" fillId="0" borderId="23" xfId="0" applyNumberFormat="1" applyFont="1" applyBorder="1"/>
    <xf numFmtId="3" fontId="20" fillId="2" borderId="23" xfId="0" applyNumberFormat="1" applyFont="1" applyFill="1" applyBorder="1"/>
    <xf numFmtId="0" fontId="21" fillId="2" borderId="23" xfId="0" applyFont="1" applyFill="1" applyBorder="1"/>
    <xf numFmtId="0" fontId="21" fillId="0" borderId="23" xfId="0" applyFont="1" applyBorder="1" applyAlignment="1">
      <alignment wrapText="1"/>
    </xf>
    <xf numFmtId="0" fontId="23" fillId="4" borderId="18" xfId="0" applyFont="1" applyFill="1" applyBorder="1"/>
    <xf numFmtId="0" fontId="23" fillId="2" borderId="18" xfId="0" applyFont="1" applyFill="1" applyBorder="1"/>
    <xf numFmtId="0" fontId="23" fillId="2" borderId="32" xfId="0" applyFont="1" applyFill="1" applyBorder="1"/>
    <xf numFmtId="0" fontId="23" fillId="2" borderId="0" xfId="0" applyFont="1" applyFill="1"/>
    <xf numFmtId="4" fontId="23" fillId="2" borderId="0" xfId="0" applyNumberFormat="1" applyFont="1" applyFill="1"/>
    <xf numFmtId="3" fontId="20" fillId="2" borderId="37" xfId="0" applyNumberFormat="1" applyFont="1" applyFill="1" applyBorder="1"/>
    <xf numFmtId="3" fontId="22" fillId="5" borderId="28" xfId="0" applyNumberFormat="1" applyFont="1" applyFill="1" applyBorder="1"/>
    <xf numFmtId="3" fontId="22" fillId="5" borderId="11" xfId="0" applyNumberFormat="1" applyFont="1" applyFill="1" applyBorder="1"/>
    <xf numFmtId="3" fontId="22" fillId="2" borderId="40" xfId="0" applyNumberFormat="1" applyFont="1" applyFill="1" applyBorder="1"/>
    <xf numFmtId="3" fontId="21" fillId="2" borderId="21" xfId="0" applyNumberFormat="1" applyFont="1" applyFill="1" applyBorder="1"/>
    <xf numFmtId="3" fontId="21" fillId="2" borderId="20" xfId="0" applyNumberFormat="1" applyFont="1" applyFill="1" applyBorder="1"/>
    <xf numFmtId="3" fontId="21" fillId="2" borderId="41" xfId="0" applyNumberFormat="1" applyFont="1" applyFill="1" applyBorder="1"/>
    <xf numFmtId="3" fontId="22" fillId="2" borderId="25" xfId="0" applyNumberFormat="1" applyFont="1" applyFill="1" applyBorder="1"/>
    <xf numFmtId="3" fontId="21" fillId="2" borderId="23" xfId="0" applyNumberFormat="1" applyFont="1" applyFill="1" applyBorder="1"/>
    <xf numFmtId="3" fontId="22" fillId="2" borderId="23" xfId="0" applyNumberFormat="1" applyFont="1" applyFill="1" applyBorder="1"/>
    <xf numFmtId="0" fontId="23" fillId="0" borderId="18" xfId="0" applyFont="1" applyBorder="1"/>
    <xf numFmtId="3" fontId="23" fillId="2" borderId="37" xfId="0" applyNumberFormat="1" applyFont="1" applyFill="1" applyBorder="1"/>
    <xf numFmtId="3" fontId="22" fillId="2" borderId="12" xfId="0" applyNumberFormat="1" applyFont="1" applyFill="1" applyBorder="1"/>
    <xf numFmtId="3" fontId="22" fillId="2" borderId="11" xfId="0" applyNumberFormat="1" applyFont="1" applyFill="1" applyBorder="1"/>
    <xf numFmtId="3" fontId="22" fillId="2" borderId="22" xfId="0" applyNumberFormat="1" applyFont="1" applyFill="1" applyBorder="1"/>
    <xf numFmtId="3" fontId="20" fillId="2" borderId="35" xfId="0" applyNumberFormat="1" applyFont="1" applyFill="1" applyBorder="1"/>
    <xf numFmtId="3" fontId="21" fillId="2" borderId="35" xfId="0" applyNumberFormat="1" applyFont="1" applyFill="1" applyBorder="1"/>
    <xf numFmtId="3" fontId="22" fillId="2" borderId="35" xfId="0" applyNumberFormat="1" applyFont="1" applyFill="1" applyBorder="1"/>
    <xf numFmtId="3" fontId="21" fillId="2" borderId="22" xfId="0" applyNumberFormat="1" applyFont="1" applyFill="1" applyBorder="1"/>
    <xf numFmtId="0" fontId="19" fillId="2" borderId="37" xfId="0" applyFont="1" applyFill="1" applyBorder="1"/>
    <xf numFmtId="3" fontId="21" fillId="2" borderId="43" xfId="0" applyNumberFormat="1" applyFont="1" applyFill="1" applyBorder="1"/>
    <xf numFmtId="3" fontId="22" fillId="2" borderId="19" xfId="0" applyNumberFormat="1" applyFont="1" applyFill="1" applyBorder="1"/>
    <xf numFmtId="3" fontId="20" fillId="2" borderId="18" xfId="0" applyNumberFormat="1" applyFont="1" applyFill="1" applyBorder="1"/>
    <xf numFmtId="3" fontId="21" fillId="2" borderId="18" xfId="0" applyNumberFormat="1" applyFont="1" applyFill="1" applyBorder="1"/>
    <xf numFmtId="3" fontId="21" fillId="2" borderId="32" xfId="0" applyNumberFormat="1" applyFont="1" applyFill="1" applyBorder="1"/>
    <xf numFmtId="3" fontId="22" fillId="2" borderId="18" xfId="0" applyNumberFormat="1" applyFont="1" applyFill="1" applyBorder="1"/>
    <xf numFmtId="3" fontId="22" fillId="2" borderId="44" xfId="0" applyNumberFormat="1" applyFont="1" applyFill="1" applyBorder="1"/>
    <xf numFmtId="3" fontId="21" fillId="2" borderId="19" xfId="0" applyNumberFormat="1" applyFont="1" applyFill="1" applyBorder="1"/>
    <xf numFmtId="3" fontId="21" fillId="2" borderId="17" xfId="0" applyNumberFormat="1" applyFont="1" applyFill="1" applyBorder="1"/>
    <xf numFmtId="3" fontId="22" fillId="2" borderId="37" xfId="0" applyNumberFormat="1" applyFont="1" applyFill="1" applyBorder="1"/>
    <xf numFmtId="3" fontId="21" fillId="2" borderId="33" xfId="0" applyNumberFormat="1" applyFont="1" applyFill="1" applyBorder="1"/>
    <xf numFmtId="3" fontId="22" fillId="2" borderId="45" xfId="0" applyNumberFormat="1" applyFont="1" applyFill="1" applyBorder="1"/>
    <xf numFmtId="3" fontId="21" fillId="2" borderId="25" xfId="0" applyNumberFormat="1" applyFont="1" applyFill="1" applyBorder="1"/>
    <xf numFmtId="3" fontId="21" fillId="2" borderId="24" xfId="0" applyNumberFormat="1" applyFont="1" applyFill="1" applyBorder="1"/>
    <xf numFmtId="0" fontId="22" fillId="6" borderId="18" xfId="0" applyFont="1" applyFill="1" applyBorder="1"/>
    <xf numFmtId="0" fontId="22" fillId="2" borderId="18" xfId="0" applyFont="1" applyFill="1" applyBorder="1"/>
    <xf numFmtId="0" fontId="22" fillId="2" borderId="32" xfId="0" applyFont="1" applyFill="1" applyBorder="1"/>
    <xf numFmtId="0" fontId="22" fillId="2" borderId="0" xfId="0" applyFont="1" applyFill="1"/>
    <xf numFmtId="4" fontId="22" fillId="2" borderId="0" xfId="0" applyNumberFormat="1" applyFont="1" applyFill="1"/>
    <xf numFmtId="3" fontId="22" fillId="2" borderId="46" xfId="0" applyNumberFormat="1" applyFont="1" applyFill="1" applyBorder="1"/>
    <xf numFmtId="3" fontId="22" fillId="2" borderId="47" xfId="0" applyNumberFormat="1" applyFont="1" applyFill="1" applyBorder="1"/>
    <xf numFmtId="3" fontId="22" fillId="2" borderId="48" xfId="0" applyNumberFormat="1" applyFont="1" applyFill="1" applyBorder="1"/>
    <xf numFmtId="3" fontId="22" fillId="2" borderId="9" xfId="0" applyNumberFormat="1" applyFont="1" applyFill="1" applyBorder="1"/>
    <xf numFmtId="3" fontId="22" fillId="2" borderId="8" xfId="0" applyNumberFormat="1" applyFont="1" applyFill="1" applyBorder="1"/>
    <xf numFmtId="3" fontId="22" fillId="2" borderId="49" xfId="0" applyNumberFormat="1" applyFont="1" applyFill="1" applyBorder="1"/>
    <xf numFmtId="0" fontId="21" fillId="0" borderId="18" xfId="0" applyFont="1" applyBorder="1"/>
    <xf numFmtId="0" fontId="21" fillId="2" borderId="18" xfId="0" applyFont="1" applyFill="1" applyBorder="1"/>
    <xf numFmtId="0" fontId="21" fillId="2" borderId="32" xfId="0" applyFont="1" applyFill="1" applyBorder="1"/>
    <xf numFmtId="0" fontId="21" fillId="2" borderId="0" xfId="0" applyFont="1" applyFill="1"/>
    <xf numFmtId="4" fontId="21" fillId="2" borderId="0" xfId="0" applyNumberFormat="1" applyFont="1" applyFill="1"/>
    <xf numFmtId="3" fontId="22" fillId="2" borderId="50" xfId="0" applyNumberFormat="1" applyFont="1" applyFill="1" applyBorder="1"/>
    <xf numFmtId="3" fontId="21" fillId="2" borderId="42" xfId="0" applyNumberFormat="1" applyFont="1" applyFill="1" applyBorder="1"/>
    <xf numFmtId="0" fontId="22" fillId="0" borderId="18" xfId="0" applyFont="1" applyBorder="1"/>
    <xf numFmtId="3" fontId="22" fillId="2" borderId="33" xfId="0" applyNumberFormat="1" applyFont="1" applyFill="1" applyBorder="1"/>
    <xf numFmtId="3" fontId="22" fillId="2" borderId="24" xfId="0" applyNumberFormat="1" applyFont="1" applyFill="1" applyBorder="1"/>
    <xf numFmtId="0" fontId="19" fillId="6" borderId="18" xfId="0" applyFont="1" applyFill="1" applyBorder="1" applyAlignment="1">
      <alignment wrapText="1"/>
    </xf>
    <xf numFmtId="0" fontId="19" fillId="2" borderId="18" xfId="0" applyFont="1" applyFill="1" applyBorder="1" applyAlignment="1">
      <alignment wrapText="1"/>
    </xf>
    <xf numFmtId="0" fontId="19" fillId="2" borderId="32" xfId="0" applyFont="1" applyFill="1" applyBorder="1" applyAlignment="1">
      <alignment wrapText="1"/>
    </xf>
    <xf numFmtId="4" fontId="22" fillId="2" borderId="0" xfId="0" applyNumberFormat="1" applyFont="1" applyFill="1" applyAlignment="1">
      <alignment wrapText="1"/>
    </xf>
    <xf numFmtId="0" fontId="24" fillId="2" borderId="0" xfId="0" applyFont="1" applyFill="1" applyAlignment="1">
      <alignment wrapText="1"/>
    </xf>
    <xf numFmtId="0" fontId="19" fillId="2" borderId="37" xfId="0" applyFont="1" applyFill="1" applyBorder="1" applyAlignment="1">
      <alignment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1" fontId="22" fillId="4" borderId="38" xfId="0" applyNumberFormat="1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0" fillId="0" borderId="51" xfId="0" applyFont="1" applyBorder="1"/>
    <xf numFmtId="0" fontId="20" fillId="0" borderId="20" xfId="0" applyFont="1" applyBorder="1"/>
    <xf numFmtId="0" fontId="20" fillId="0" borderId="39" xfId="0" applyFont="1" applyBorder="1"/>
    <xf numFmtId="0" fontId="19" fillId="0" borderId="39" xfId="0" applyFont="1" applyBorder="1"/>
    <xf numFmtId="0" fontId="25" fillId="0" borderId="0" xfId="0" applyFont="1"/>
    <xf numFmtId="0" fontId="25" fillId="2" borderId="0" xfId="0" applyFont="1" applyFill="1"/>
    <xf numFmtId="3" fontId="25" fillId="0" borderId="0" xfId="0" applyNumberFormat="1" applyFont="1"/>
    <xf numFmtId="0" fontId="26" fillId="0" borderId="0" xfId="0" applyFont="1"/>
    <xf numFmtId="0" fontId="24" fillId="0" borderId="0" xfId="0" applyFont="1"/>
    <xf numFmtId="0" fontId="24" fillId="2" borderId="0" xfId="0" applyFont="1" applyFill="1"/>
    <xf numFmtId="3" fontId="24" fillId="0" borderId="0" xfId="0" applyNumberFormat="1" applyFont="1"/>
    <xf numFmtId="0" fontId="23" fillId="0" borderId="0" xfId="0" applyFont="1"/>
    <xf numFmtId="3" fontId="19" fillId="0" borderId="0" xfId="0" applyNumberFormat="1" applyFont="1"/>
    <xf numFmtId="3" fontId="19" fillId="2" borderId="0" xfId="0" applyNumberFormat="1" applyFont="1" applyFill="1"/>
    <xf numFmtId="3" fontId="22" fillId="2" borderId="28" xfId="0" applyNumberFormat="1" applyFont="1" applyFill="1" applyBorder="1"/>
    <xf numFmtId="3" fontId="22" fillId="2" borderId="10" xfId="0" applyNumberFormat="1" applyFont="1" applyFill="1" applyBorder="1"/>
    <xf numFmtId="10" fontId="22" fillId="2" borderId="52" xfId="0" applyNumberFormat="1" applyFont="1" applyFill="1" applyBorder="1"/>
    <xf numFmtId="10" fontId="22" fillId="2" borderId="11" xfId="0" applyNumberFormat="1" applyFont="1" applyFill="1" applyBorder="1"/>
    <xf numFmtId="10" fontId="22" fillId="2" borderId="10" xfId="0" applyNumberFormat="1" applyFont="1" applyFill="1" applyBorder="1"/>
    <xf numFmtId="3" fontId="22" fillId="2" borderId="52" xfId="0" applyNumberFormat="1" applyFont="1" applyFill="1" applyBorder="1"/>
    <xf numFmtId="0" fontId="24" fillId="2" borderId="11" xfId="0" applyFont="1" applyFill="1" applyBorder="1"/>
    <xf numFmtId="0" fontId="24" fillId="0" borderId="10" xfId="0" applyFont="1" applyBorder="1" applyAlignment="1">
      <alignment horizontal="justify"/>
    </xf>
    <xf numFmtId="3" fontId="20" fillId="0" borderId="53" xfId="0" applyNumberFormat="1" applyFont="1" applyBorder="1"/>
    <xf numFmtId="0" fontId="20" fillId="0" borderId="53" xfId="0" applyFont="1" applyBorder="1"/>
    <xf numFmtId="0" fontId="19" fillId="0" borderId="53" xfId="0" applyFont="1" applyBorder="1"/>
    <xf numFmtId="3" fontId="28" fillId="0" borderId="0" xfId="0" applyNumberFormat="1" applyFont="1"/>
    <xf numFmtId="0" fontId="28" fillId="0" borderId="0" xfId="0" applyFont="1"/>
    <xf numFmtId="0" fontId="28" fillId="2" borderId="0" xfId="0" applyFont="1" applyFill="1"/>
    <xf numFmtId="3" fontId="28" fillId="7" borderId="0" xfId="0" applyNumberFormat="1" applyFont="1" applyFill="1"/>
    <xf numFmtId="0" fontId="28" fillId="7" borderId="0" xfId="0" applyFont="1" applyFill="1"/>
    <xf numFmtId="3" fontId="22" fillId="2" borderId="7" xfId="0" applyNumberFormat="1" applyFont="1" applyFill="1" applyBorder="1"/>
    <xf numFmtId="4" fontId="22" fillId="2" borderId="52" xfId="0" applyNumberFormat="1" applyFont="1" applyFill="1" applyBorder="1"/>
    <xf numFmtId="4" fontId="22" fillId="2" borderId="11" xfId="0" applyNumberFormat="1" applyFont="1" applyFill="1" applyBorder="1"/>
    <xf numFmtId="4" fontId="22" fillId="2" borderId="10" xfId="0" applyNumberFormat="1" applyFont="1" applyFill="1" applyBorder="1"/>
    <xf numFmtId="3" fontId="21" fillId="2" borderId="54" xfId="0" applyNumberFormat="1" applyFont="1" applyFill="1" applyBorder="1"/>
    <xf numFmtId="3" fontId="21" fillId="2" borderId="55" xfId="0" applyNumberFormat="1" applyFont="1" applyFill="1" applyBorder="1"/>
    <xf numFmtId="4" fontId="21" fillId="2" borderId="51" xfId="0" applyNumberFormat="1" applyFont="1" applyFill="1" applyBorder="1"/>
    <xf numFmtId="4" fontId="21" fillId="2" borderId="20" xfId="0" applyNumberFormat="1" applyFont="1" applyFill="1" applyBorder="1"/>
    <xf numFmtId="4" fontId="21" fillId="2" borderId="41" xfId="0" applyNumberFormat="1" applyFont="1" applyFill="1" applyBorder="1"/>
    <xf numFmtId="3" fontId="21" fillId="2" borderId="51" xfId="0" applyNumberFormat="1" applyFont="1" applyFill="1" applyBorder="1"/>
    <xf numFmtId="0" fontId="19" fillId="2" borderId="20" xfId="0" applyFont="1" applyFill="1" applyBorder="1"/>
    <xf numFmtId="0" fontId="19" fillId="0" borderId="20" xfId="0" applyFont="1" applyBorder="1" applyAlignment="1">
      <alignment horizontal="justify"/>
    </xf>
    <xf numFmtId="3" fontId="21" fillId="2" borderId="28" xfId="0" applyNumberFormat="1" applyFont="1" applyFill="1" applyBorder="1"/>
    <xf numFmtId="3" fontId="21" fillId="2" borderId="12" xfId="0" applyNumberFormat="1" applyFont="1" applyFill="1" applyBorder="1"/>
    <xf numFmtId="3" fontId="21" fillId="2" borderId="11" xfId="0" applyNumberFormat="1" applyFont="1" applyFill="1" applyBorder="1"/>
    <xf numFmtId="3" fontId="21" fillId="2" borderId="10" xfId="0" applyNumberFormat="1" applyFont="1" applyFill="1" applyBorder="1"/>
    <xf numFmtId="10" fontId="21" fillId="2" borderId="10" xfId="0" applyNumberFormat="1" applyFont="1" applyFill="1" applyBorder="1"/>
    <xf numFmtId="3" fontId="21" fillId="2" borderId="52" xfId="0" applyNumberFormat="1" applyFont="1" applyFill="1" applyBorder="1"/>
    <xf numFmtId="0" fontId="19" fillId="2" borderId="11" xfId="0" applyFont="1" applyFill="1" applyBorder="1"/>
    <xf numFmtId="0" fontId="19" fillId="0" borderId="10" xfId="0" applyFont="1" applyBorder="1" applyAlignment="1">
      <alignment horizontal="justify"/>
    </xf>
    <xf numFmtId="0" fontId="22" fillId="8" borderId="46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/>
    </xf>
    <xf numFmtId="0" fontId="22" fillId="8" borderId="49" xfId="0" applyFont="1" applyFill="1" applyBorder="1" applyAlignment="1">
      <alignment horizontal="center" vertical="center"/>
    </xf>
    <xf numFmtId="0" fontId="22" fillId="8" borderId="56" xfId="0" applyFont="1" applyFill="1" applyBorder="1" applyAlignment="1">
      <alignment horizontal="center" vertical="center" wrapText="1"/>
    </xf>
    <xf numFmtId="0" fontId="22" fillId="8" borderId="49" xfId="0" applyFont="1" applyFill="1" applyBorder="1" applyAlignment="1">
      <alignment horizontal="center" vertical="center" wrapText="1"/>
    </xf>
    <xf numFmtId="0" fontId="22" fillId="8" borderId="34" xfId="0" applyFont="1" applyFill="1" applyBorder="1" applyAlignment="1">
      <alignment horizontal="center" vertical="center"/>
    </xf>
    <xf numFmtId="0" fontId="24" fillId="8" borderId="35" xfId="0" applyFont="1" applyFill="1" applyBorder="1" applyAlignment="1">
      <alignment horizontal="justify" vertical="center"/>
    </xf>
    <xf numFmtId="0" fontId="24" fillId="8" borderId="35" xfId="0" applyFont="1" applyFill="1" applyBorder="1" applyAlignment="1">
      <alignment horizontal="center" vertical="center"/>
    </xf>
    <xf numFmtId="3" fontId="21" fillId="0" borderId="0" xfId="0" applyNumberFormat="1" applyFont="1"/>
    <xf numFmtId="0" fontId="21" fillId="0" borderId="0" xfId="0" applyFont="1"/>
    <xf numFmtId="3" fontId="26" fillId="0" borderId="0" xfId="0" applyNumberFormat="1" applyFont="1"/>
    <xf numFmtId="3" fontId="29" fillId="0" borderId="0" xfId="0" applyNumberFormat="1" applyFont="1"/>
    <xf numFmtId="10" fontId="22" fillId="2" borderId="18" xfId="0" applyNumberFormat="1" applyFont="1" applyFill="1" applyBorder="1"/>
    <xf numFmtId="3" fontId="23" fillId="2" borderId="0" xfId="0" applyNumberFormat="1" applyFont="1" applyFill="1"/>
    <xf numFmtId="0" fontId="22" fillId="9" borderId="0" xfId="0" applyFont="1" applyFill="1"/>
    <xf numFmtId="3" fontId="22" fillId="5" borderId="12" xfId="0" applyNumberFormat="1" applyFont="1" applyFill="1" applyBorder="1"/>
    <xf numFmtId="3" fontId="20" fillId="2" borderId="0" xfId="0" applyNumberFormat="1" applyFont="1" applyFill="1" applyAlignment="1">
      <alignment wrapText="1"/>
    </xf>
    <xf numFmtId="0" fontId="22" fillId="0" borderId="0" xfId="0" applyFont="1"/>
    <xf numFmtId="10" fontId="22" fillId="2" borderId="23" xfId="0" applyNumberFormat="1" applyFont="1" applyFill="1" applyBorder="1"/>
    <xf numFmtId="3" fontId="22" fillId="2" borderId="57" xfId="0" applyNumberFormat="1" applyFont="1" applyFill="1" applyBorder="1"/>
    <xf numFmtId="3" fontId="22" fillId="2" borderId="3" xfId="0" applyNumberFormat="1" applyFont="1" applyFill="1" applyBorder="1"/>
    <xf numFmtId="3" fontId="20" fillId="2" borderId="19" xfId="0" applyNumberFormat="1" applyFont="1" applyFill="1" applyBorder="1"/>
    <xf numFmtId="3" fontId="20" fillId="2" borderId="25" xfId="0" applyNumberFormat="1" applyFont="1" applyFill="1" applyBorder="1"/>
    <xf numFmtId="165" fontId="24" fillId="2" borderId="0" xfId="0" applyNumberFormat="1" applyFont="1" applyFill="1"/>
    <xf numFmtId="10" fontId="24" fillId="2" borderId="0" xfId="0" applyNumberFormat="1" applyFont="1" applyFill="1"/>
    <xf numFmtId="3" fontId="21" fillId="2" borderId="3" xfId="0" applyNumberFormat="1" applyFont="1" applyFill="1" applyBorder="1"/>
    <xf numFmtId="3" fontId="21" fillId="2" borderId="2" xfId="0" applyNumberFormat="1" applyFont="1" applyFill="1" applyBorder="1"/>
    <xf numFmtId="3" fontId="21" fillId="2" borderId="16" xfId="0" applyNumberFormat="1" applyFont="1" applyFill="1" applyBorder="1"/>
    <xf numFmtId="3" fontId="24" fillId="2" borderId="0" xfId="0" applyNumberFormat="1" applyFont="1" applyFill="1"/>
    <xf numFmtId="3" fontId="23" fillId="2" borderId="12" xfId="0" applyNumberFormat="1" applyFont="1" applyFill="1" applyBorder="1"/>
    <xf numFmtId="3" fontId="23" fillId="2" borderId="11" xfId="0" applyNumberFormat="1" applyFont="1" applyFill="1" applyBorder="1"/>
    <xf numFmtId="3" fontId="20" fillId="2" borderId="5" xfId="0" applyNumberFormat="1" applyFont="1" applyFill="1" applyBorder="1"/>
    <xf numFmtId="3" fontId="21" fillId="2" borderId="60" xfId="0" applyNumberFormat="1" applyFont="1" applyFill="1" applyBorder="1"/>
    <xf numFmtId="0" fontId="31" fillId="0" borderId="0" xfId="0" applyFont="1"/>
    <xf numFmtId="0" fontId="32" fillId="0" borderId="0" xfId="0" applyFont="1"/>
    <xf numFmtId="3" fontId="32" fillId="0" borderId="0" xfId="0" applyNumberFormat="1" applyFont="1"/>
    <xf numFmtId="3" fontId="27" fillId="0" borderId="0" xfId="0" applyNumberFormat="1" applyFont="1"/>
    <xf numFmtId="0" fontId="27" fillId="0" borderId="0" xfId="0" applyFont="1"/>
    <xf numFmtId="3" fontId="32" fillId="0" borderId="53" xfId="0" applyNumberFormat="1" applyFont="1" applyBorder="1"/>
    <xf numFmtId="0" fontId="32" fillId="0" borderId="53" xfId="0" applyFont="1" applyBorder="1"/>
    <xf numFmtId="3" fontId="33" fillId="10" borderId="18" xfId="0" applyNumberFormat="1" applyFont="1" applyFill="1" applyBorder="1"/>
    <xf numFmtId="2" fontId="31" fillId="0" borderId="0" xfId="0" applyNumberFormat="1" applyFont="1"/>
    <xf numFmtId="0" fontId="31" fillId="0" borderId="18" xfId="0" applyFont="1" applyBorder="1"/>
    <xf numFmtId="10" fontId="31" fillId="0" borderId="23" xfId="0" applyNumberFormat="1" applyFont="1" applyBorder="1"/>
    <xf numFmtId="0" fontId="31" fillId="0" borderId="23" xfId="0" applyFont="1" applyBorder="1"/>
    <xf numFmtId="3" fontId="31" fillId="0" borderId="0" xfId="0" applyNumberFormat="1" applyFont="1"/>
    <xf numFmtId="10" fontId="27" fillId="3" borderId="12" xfId="0" applyNumberFormat="1" applyFont="1" applyFill="1" applyBorder="1"/>
    <xf numFmtId="0" fontId="27" fillId="3" borderId="11" xfId="0" applyFont="1" applyFill="1" applyBorder="1"/>
    <xf numFmtId="0" fontId="27" fillId="3" borderId="10" xfId="0" applyFont="1" applyFill="1" applyBorder="1"/>
    <xf numFmtId="10" fontId="32" fillId="3" borderId="35" xfId="0" applyNumberFormat="1" applyFont="1" applyFill="1" applyBorder="1"/>
    <xf numFmtId="0" fontId="32" fillId="3" borderId="35" xfId="0" applyFont="1" applyFill="1" applyBorder="1"/>
    <xf numFmtId="10" fontId="32" fillId="3" borderId="18" xfId="0" applyNumberFormat="1" applyFont="1" applyFill="1" applyBorder="1"/>
    <xf numFmtId="0" fontId="32" fillId="3" borderId="18" xfId="0" applyFont="1" applyFill="1" applyBorder="1"/>
    <xf numFmtId="10" fontId="32" fillId="3" borderId="23" xfId="0" applyNumberFormat="1" applyFont="1" applyFill="1" applyBorder="1"/>
    <xf numFmtId="0" fontId="32" fillId="3" borderId="23" xfId="0" applyFont="1" applyFill="1" applyBorder="1"/>
    <xf numFmtId="0" fontId="34" fillId="0" borderId="0" xfId="0" applyFont="1"/>
    <xf numFmtId="0" fontId="27" fillId="0" borderId="12" xfId="0" applyFont="1" applyBorder="1"/>
    <xf numFmtId="0" fontId="27" fillId="0" borderId="11" xfId="0" applyFont="1" applyBorder="1" applyAlignment="1">
      <alignment horizontal="justify"/>
    </xf>
    <xf numFmtId="0" fontId="27" fillId="0" borderId="11" xfId="0" applyFont="1" applyBorder="1"/>
    <xf numFmtId="0" fontId="27" fillId="0" borderId="10" xfId="0" applyFont="1" applyBorder="1"/>
    <xf numFmtId="10" fontId="31" fillId="0" borderId="0" xfId="0" applyNumberFormat="1" applyFont="1"/>
    <xf numFmtId="10" fontId="31" fillId="0" borderId="0" xfId="1" applyNumberFormat="1" applyFont="1"/>
    <xf numFmtId="0" fontId="31" fillId="0" borderId="0" xfId="0" applyFont="1" applyAlignment="1">
      <alignment wrapText="1"/>
    </xf>
    <xf numFmtId="3" fontId="22" fillId="5" borderId="26" xfId="0" applyNumberFormat="1" applyFont="1" applyFill="1" applyBorder="1"/>
    <xf numFmtId="10" fontId="21" fillId="2" borderId="23" xfId="0" applyNumberFormat="1" applyFont="1" applyFill="1" applyBorder="1"/>
    <xf numFmtId="0" fontId="22" fillId="8" borderId="11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 wrapText="1"/>
    </xf>
    <xf numFmtId="4" fontId="21" fillId="2" borderId="35" xfId="0" applyNumberFormat="1" applyFont="1" applyFill="1" applyBorder="1"/>
    <xf numFmtId="3" fontId="21" fillId="0" borderId="35" xfId="0" applyNumberFormat="1" applyFont="1" applyBorder="1"/>
    <xf numFmtId="10" fontId="22" fillId="2" borderId="35" xfId="0" applyNumberFormat="1" applyFont="1" applyFill="1" applyBorder="1"/>
    <xf numFmtId="3" fontId="23" fillId="5" borderId="11" xfId="0" applyNumberFormat="1" applyFont="1" applyFill="1" applyBorder="1"/>
    <xf numFmtId="3" fontId="20" fillId="2" borderId="20" xfId="0" applyNumberFormat="1" applyFont="1" applyFill="1" applyBorder="1"/>
    <xf numFmtId="3" fontId="20" fillId="5" borderId="11" xfId="0" applyNumberFormat="1" applyFont="1" applyFill="1" applyBorder="1"/>
    <xf numFmtId="3" fontId="21" fillId="5" borderId="11" xfId="0" applyNumberFormat="1" applyFont="1" applyFill="1" applyBorder="1"/>
    <xf numFmtId="3" fontId="30" fillId="5" borderId="11" xfId="0" applyNumberFormat="1" applyFont="1" applyFill="1" applyBorder="1"/>
    <xf numFmtId="3" fontId="30" fillId="5" borderId="12" xfId="0" applyNumberFormat="1" applyFont="1" applyFill="1" applyBorder="1"/>
    <xf numFmtId="0" fontId="24" fillId="8" borderId="7" xfId="0" applyFont="1" applyFill="1" applyBorder="1" applyAlignment="1">
      <alignment horizontal="center" vertical="center"/>
    </xf>
    <xf numFmtId="0" fontId="19" fillId="0" borderId="59" xfId="0" applyFont="1" applyBorder="1" applyAlignment="1">
      <alignment horizontal="justify"/>
    </xf>
    <xf numFmtId="0" fontId="19" fillId="0" borderId="34" xfId="0" applyFont="1" applyBorder="1" applyAlignment="1">
      <alignment horizontal="justify"/>
    </xf>
    <xf numFmtId="0" fontId="24" fillId="0" borderId="7" xfId="0" applyFont="1" applyBorder="1" applyAlignment="1">
      <alignment horizontal="justify"/>
    </xf>
    <xf numFmtId="0" fontId="21" fillId="0" borderId="59" xfId="2" applyFont="1" applyBorder="1" applyAlignment="1">
      <alignment vertical="center" wrapText="1"/>
    </xf>
    <xf numFmtId="0" fontId="21" fillId="0" borderId="36" xfId="2" applyFont="1" applyBorder="1" applyAlignment="1">
      <alignment vertical="center" wrapText="1"/>
    </xf>
    <xf numFmtId="0" fontId="21" fillId="0" borderId="34" xfId="2" applyFont="1" applyBorder="1" applyAlignment="1">
      <alignment vertical="center" wrapText="1"/>
    </xf>
    <xf numFmtId="0" fontId="22" fillId="0" borderId="7" xfId="2" applyFont="1" applyBorder="1" applyAlignment="1">
      <alignment vertical="center" wrapText="1"/>
    </xf>
    <xf numFmtId="0" fontId="19" fillId="0" borderId="59" xfId="0" applyFont="1" applyBorder="1" applyAlignment="1">
      <alignment horizontal="left"/>
    </xf>
    <xf numFmtId="0" fontId="21" fillId="0" borderId="34" xfId="0" applyFont="1" applyBorder="1"/>
    <xf numFmtId="0" fontId="22" fillId="0" borderId="7" xfId="0" applyFont="1" applyBorder="1" applyAlignment="1">
      <alignment horizontal="left" wrapText="1"/>
    </xf>
    <xf numFmtId="0" fontId="22" fillId="0" borderId="59" xfId="0" applyFont="1" applyBorder="1" applyAlignment="1">
      <alignment horizontal="left" wrapText="1"/>
    </xf>
    <xf numFmtId="0" fontId="22" fillId="0" borderId="36" xfId="0" applyFont="1" applyBorder="1" applyAlignment="1">
      <alignment horizontal="left" wrapText="1"/>
    </xf>
    <xf numFmtId="0" fontId="22" fillId="0" borderId="34" xfId="0" applyFont="1" applyBorder="1" applyAlignment="1">
      <alignment horizontal="left" wrapText="1"/>
    </xf>
    <xf numFmtId="0" fontId="22" fillId="5" borderId="7" xfId="0" applyFont="1" applyFill="1" applyBorder="1" applyAlignment="1">
      <alignment horizontal="left" wrapText="1"/>
    </xf>
    <xf numFmtId="0" fontId="21" fillId="0" borderId="51" xfId="0" applyFont="1" applyBorder="1" applyAlignment="1">
      <alignment horizontal="left" wrapText="1"/>
    </xf>
    <xf numFmtId="3" fontId="22" fillId="2" borderId="30" xfId="0" applyNumberFormat="1" applyFont="1" applyFill="1" applyBorder="1"/>
    <xf numFmtId="0" fontId="24" fillId="8" borderId="10" xfId="0" applyFont="1" applyFill="1" applyBorder="1" applyAlignment="1">
      <alignment horizontal="justify" vertical="center"/>
    </xf>
    <xf numFmtId="0" fontId="22" fillId="8" borderId="12" xfId="0" applyFont="1" applyFill="1" applyBorder="1" applyAlignment="1">
      <alignment horizontal="center" vertical="center" wrapText="1"/>
    </xf>
    <xf numFmtId="0" fontId="19" fillId="2" borderId="24" xfId="0" applyFont="1" applyFill="1" applyBorder="1"/>
    <xf numFmtId="10" fontId="21" fillId="2" borderId="25" xfId="0" applyNumberFormat="1" applyFont="1" applyFill="1" applyBorder="1"/>
    <xf numFmtId="0" fontId="19" fillId="2" borderId="42" xfId="0" applyFont="1" applyFill="1" applyBorder="1"/>
    <xf numFmtId="4" fontId="21" fillId="2" borderId="22" xfId="0" applyNumberFormat="1" applyFont="1" applyFill="1" applyBorder="1"/>
    <xf numFmtId="0" fontId="24" fillId="2" borderId="10" xfId="0" applyFont="1" applyFill="1" applyBorder="1"/>
    <xf numFmtId="4" fontId="22" fillId="2" borderId="12" xfId="0" applyNumberFormat="1" applyFont="1" applyFill="1" applyBorder="1"/>
    <xf numFmtId="3" fontId="20" fillId="2" borderId="22" xfId="0" applyNumberFormat="1" applyFont="1" applyFill="1" applyBorder="1"/>
    <xf numFmtId="166" fontId="22" fillId="2" borderId="24" xfId="0" applyNumberFormat="1" applyFont="1" applyFill="1" applyBorder="1"/>
    <xf numFmtId="10" fontId="22" fillId="2" borderId="25" xfId="0" applyNumberFormat="1" applyFont="1" applyFill="1" applyBorder="1"/>
    <xf numFmtId="0" fontId="20" fillId="0" borderId="42" xfId="0" applyFont="1" applyBorder="1"/>
    <xf numFmtId="0" fontId="20" fillId="0" borderId="22" xfId="0" applyFont="1" applyBorder="1"/>
    <xf numFmtId="0" fontId="22" fillId="2" borderId="10" xfId="0" applyFont="1" applyFill="1" applyBorder="1"/>
    <xf numFmtId="10" fontId="22" fillId="2" borderId="12" xfId="0" applyNumberFormat="1" applyFont="1" applyFill="1" applyBorder="1"/>
    <xf numFmtId="0" fontId="22" fillId="2" borderId="24" xfId="0" applyFont="1" applyFill="1" applyBorder="1"/>
    <xf numFmtId="0" fontId="22" fillId="2" borderId="17" xfId="0" applyFont="1" applyFill="1" applyBorder="1"/>
    <xf numFmtId="10" fontId="22" fillId="2" borderId="19" xfId="0" applyNumberFormat="1" applyFont="1" applyFill="1" applyBorder="1"/>
    <xf numFmtId="0" fontId="22" fillId="2" borderId="42" xfId="0" applyFont="1" applyFill="1" applyBorder="1"/>
    <xf numFmtId="10" fontId="22" fillId="2" borderId="22" xfId="0" applyNumberFormat="1" applyFont="1" applyFill="1" applyBorder="1"/>
    <xf numFmtId="3" fontId="22" fillId="5" borderId="10" xfId="0" applyNumberFormat="1" applyFont="1" applyFill="1" applyBorder="1"/>
    <xf numFmtId="3" fontId="23" fillId="5" borderId="12" xfId="0" applyNumberFormat="1" applyFont="1" applyFill="1" applyBorder="1"/>
    <xf numFmtId="3" fontId="20" fillId="2" borderId="21" xfId="0" applyNumberFormat="1" applyFont="1" applyFill="1" applyBorder="1"/>
    <xf numFmtId="0" fontId="21" fillId="5" borderId="10" xfId="0" applyFont="1" applyFill="1" applyBorder="1"/>
    <xf numFmtId="3" fontId="21" fillId="5" borderId="12" xfId="0" applyNumberFormat="1" applyFont="1" applyFill="1" applyBorder="1"/>
    <xf numFmtId="0" fontId="22" fillId="8" borderId="10" xfId="0" applyFont="1" applyFill="1" applyBorder="1" applyAlignment="1">
      <alignment horizontal="center" vertical="center"/>
    </xf>
    <xf numFmtId="3" fontId="22" fillId="2" borderId="17" xfId="0" applyNumberFormat="1" applyFont="1" applyFill="1" applyBorder="1"/>
    <xf numFmtId="3" fontId="22" fillId="2" borderId="42" xfId="0" applyNumberFormat="1" applyFont="1" applyFill="1" applyBorder="1"/>
    <xf numFmtId="3" fontId="30" fillId="5" borderId="10" xfId="0" applyNumberFormat="1" applyFont="1" applyFill="1" applyBorder="1"/>
    <xf numFmtId="0" fontId="22" fillId="8" borderId="38" xfId="0" applyFont="1" applyFill="1" applyBorder="1" applyAlignment="1">
      <alignment horizontal="center" vertical="center"/>
    </xf>
    <xf numFmtId="3" fontId="21" fillId="2" borderId="45" xfId="0" applyNumberFormat="1" applyFont="1" applyFill="1" applyBorder="1"/>
    <xf numFmtId="3" fontId="21" fillId="2" borderId="50" xfId="0" applyNumberFormat="1" applyFont="1" applyFill="1" applyBorder="1"/>
    <xf numFmtId="3" fontId="22" fillId="2" borderId="38" xfId="0" applyNumberFormat="1" applyFont="1" applyFill="1" applyBorder="1"/>
    <xf numFmtId="0" fontId="20" fillId="0" borderId="50" xfId="0" applyFont="1" applyBorder="1"/>
    <xf numFmtId="3" fontId="22" fillId="5" borderId="38" xfId="0" applyNumberFormat="1" applyFont="1" applyFill="1" applyBorder="1"/>
    <xf numFmtId="3" fontId="30" fillId="5" borderId="38" xfId="0" applyNumberFormat="1" applyFont="1" applyFill="1" applyBorder="1"/>
    <xf numFmtId="3" fontId="22" fillId="5" borderId="6" xfId="0" applyNumberFormat="1" applyFont="1" applyFill="1" applyBorder="1"/>
    <xf numFmtId="0" fontId="21" fillId="2" borderId="62" xfId="0" applyFont="1" applyFill="1" applyBorder="1" applyAlignment="1">
      <alignment wrapText="1"/>
    </xf>
    <xf numFmtId="0" fontId="21" fillId="2" borderId="63" xfId="0" applyFont="1" applyFill="1" applyBorder="1" applyAlignment="1">
      <alignment wrapText="1"/>
    </xf>
    <xf numFmtId="0" fontId="21" fillId="2" borderId="63" xfId="2" applyFont="1" applyFill="1" applyBorder="1" applyAlignment="1">
      <alignment vertical="center" wrapText="1"/>
    </xf>
    <xf numFmtId="0" fontId="21" fillId="2" borderId="64" xfId="2" applyFont="1" applyFill="1" applyBorder="1" applyAlignment="1">
      <alignment vertical="center" wrapText="1"/>
    </xf>
    <xf numFmtId="0" fontId="22" fillId="2" borderId="7" xfId="2" applyFont="1" applyFill="1" applyBorder="1" applyAlignment="1">
      <alignment vertical="center" wrapText="1"/>
    </xf>
    <xf numFmtId="0" fontId="21" fillId="2" borderId="13" xfId="0" applyFont="1" applyFill="1" applyBorder="1" applyAlignment="1">
      <alignment wrapText="1"/>
    </xf>
    <xf numFmtId="0" fontId="21" fillId="2" borderId="62" xfId="2" applyFont="1" applyFill="1" applyBorder="1" applyAlignment="1">
      <alignment vertical="center" wrapText="1"/>
    </xf>
    <xf numFmtId="3" fontId="22" fillId="5" borderId="65" xfId="0" applyNumberFormat="1" applyFont="1" applyFill="1" applyBorder="1"/>
    <xf numFmtId="3" fontId="22" fillId="5" borderId="66" xfId="0" applyNumberFormat="1" applyFont="1" applyFill="1" applyBorder="1"/>
    <xf numFmtId="0" fontId="22" fillId="2" borderId="7" xfId="0" applyFont="1" applyFill="1" applyBorder="1" applyAlignment="1">
      <alignment wrapText="1"/>
    </xf>
    <xf numFmtId="3" fontId="21" fillId="2" borderId="5" xfId="0" applyNumberFormat="1" applyFont="1" applyFill="1" applyBorder="1"/>
    <xf numFmtId="0" fontId="19" fillId="0" borderId="1" xfId="0" applyFont="1" applyBorder="1" applyAlignment="1">
      <alignment wrapText="1"/>
    </xf>
    <xf numFmtId="0" fontId="20" fillId="0" borderId="2" xfId="0" applyFont="1" applyBorder="1"/>
    <xf numFmtId="3" fontId="20" fillId="0" borderId="2" xfId="0" applyNumberFormat="1" applyFont="1" applyBorder="1"/>
    <xf numFmtId="0" fontId="20" fillId="0" borderId="3" xfId="0" applyFont="1" applyBorder="1"/>
    <xf numFmtId="0" fontId="21" fillId="2" borderId="4" xfId="0" applyFont="1" applyFill="1" applyBorder="1" applyAlignment="1">
      <alignment wrapText="1"/>
    </xf>
    <xf numFmtId="3" fontId="21" fillId="2" borderId="27" xfId="0" applyNumberFormat="1" applyFont="1" applyFill="1" applyBorder="1"/>
    <xf numFmtId="3" fontId="21" fillId="2" borderId="67" xfId="0" applyNumberFormat="1" applyFont="1" applyFill="1" applyBorder="1"/>
    <xf numFmtId="3" fontId="21" fillId="2" borderId="68" xfId="0" applyNumberFormat="1" applyFont="1" applyFill="1" applyBorder="1"/>
    <xf numFmtId="0" fontId="20" fillId="0" borderId="67" xfId="0" applyFont="1" applyBorder="1"/>
    <xf numFmtId="3" fontId="22" fillId="2" borderId="69" xfId="0" applyNumberFormat="1" applyFont="1" applyFill="1" applyBorder="1"/>
    <xf numFmtId="3" fontId="22" fillId="2" borderId="70" xfId="0" applyNumberFormat="1" applyFont="1" applyFill="1" applyBorder="1"/>
    <xf numFmtId="1" fontId="20" fillId="0" borderId="69" xfId="0" applyNumberFormat="1" applyFont="1" applyBorder="1"/>
    <xf numFmtId="3" fontId="21" fillId="2" borderId="70" xfId="0" applyNumberFormat="1" applyFont="1" applyFill="1" applyBorder="1"/>
    <xf numFmtId="3" fontId="22" fillId="5" borderId="71" xfId="0" applyNumberFormat="1" applyFont="1" applyFill="1" applyBorder="1"/>
    <xf numFmtId="0" fontId="24" fillId="4" borderId="7" xfId="0" applyFont="1" applyFill="1" applyBorder="1" applyAlignment="1">
      <alignment horizontal="center" vertical="center" wrapText="1"/>
    </xf>
    <xf numFmtId="0" fontId="22" fillId="2" borderId="62" xfId="0" applyFont="1" applyFill="1" applyBorder="1" applyAlignment="1">
      <alignment wrapText="1"/>
    </xf>
    <xf numFmtId="0" fontId="22" fillId="2" borderId="55" xfId="0" applyFont="1" applyFill="1" applyBorder="1" applyAlignment="1">
      <alignment wrapText="1"/>
    </xf>
    <xf numFmtId="0" fontId="22" fillId="5" borderId="7" xfId="0" applyFont="1" applyFill="1" applyBorder="1" applyAlignment="1">
      <alignment wrapText="1"/>
    </xf>
    <xf numFmtId="0" fontId="19" fillId="0" borderId="16" xfId="0" applyFont="1" applyBorder="1"/>
    <xf numFmtId="167" fontId="22" fillId="0" borderId="0" xfId="0" applyNumberFormat="1" applyFont="1"/>
    <xf numFmtId="0" fontId="2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5" borderId="58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2" fillId="5" borderId="61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center"/>
    </xf>
    <xf numFmtId="0" fontId="22" fillId="5" borderId="31" xfId="0" applyFont="1" applyFill="1" applyBorder="1" applyAlignment="1">
      <alignment horizontal="center"/>
    </xf>
    <xf numFmtId="3" fontId="24" fillId="0" borderId="0" xfId="0" applyNumberFormat="1" applyFont="1" applyAlignment="1">
      <alignment horizontal="center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K&#246;lts&#233;gvet&#233;s/ktgv_2021/B&#225;tasz&#233;k%20V&#225;ros%20&#214;nkorm&#225;nyzata/KVIREND_2021_B&#225;tasz&#233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2.sz.mell"/>
      <sheetName val="KV_9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  <sheetName val="KV_8.sz.tájékoztató_t"/>
      <sheetName val="KV_9.sz.tájékoztató t"/>
      <sheetName val="KV_10.sz.tájékoztató_t"/>
    </sheetNames>
    <sheetDataSet>
      <sheetData sheetId="0"/>
      <sheetData sheetId="1">
        <row r="7">
          <cell r="A7" t="str">
            <v>a</v>
          </cell>
        </row>
        <row r="11">
          <cell r="A11" t="str">
            <v>Bátaszéki Közös Önkormányzati Hivatal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topLeftCell="A34" zoomScaleNormal="100" workbookViewId="0">
      <selection activeCell="I34" sqref="I34"/>
    </sheetView>
  </sheetViews>
  <sheetFormatPr defaultRowHeight="15" x14ac:dyDescent="0.25"/>
  <cols>
    <col min="1" max="1" width="15.42578125" customWidth="1"/>
    <col min="2" max="2" width="47.7109375" customWidth="1"/>
    <col min="3" max="3" width="20" style="45" customWidth="1"/>
    <col min="4" max="4" width="10.85546875" style="4" hidden="1" customWidth="1"/>
    <col min="5" max="5" width="13.28515625" style="4" hidden="1" customWidth="1"/>
    <col min="7" max="7" width="18.5703125" customWidth="1"/>
    <col min="9" max="9" width="37.42578125" customWidth="1"/>
    <col min="10" max="10" width="9.85546875" bestFit="1" customWidth="1"/>
    <col min="11" max="11" width="10" bestFit="1" customWidth="1"/>
    <col min="12" max="12" width="13.5703125" customWidth="1"/>
  </cols>
  <sheetData>
    <row r="1" spans="1:7" ht="16.5" thickBot="1" x14ac:dyDescent="0.3">
      <c r="A1" s="1"/>
      <c r="B1" s="2"/>
      <c r="C1" s="3"/>
    </row>
    <row r="2" spans="1:7" ht="24" x14ac:dyDescent="0.25">
      <c r="A2" s="5" t="s">
        <v>0</v>
      </c>
      <c r="B2" s="6" t="str">
        <f>CONCATENATE([1]ALAPADATOK!A11)</f>
        <v>Bátaszéki Közös Önkormányzati Hivatal</v>
      </c>
      <c r="C2" s="7" t="s">
        <v>1</v>
      </c>
    </row>
    <row r="3" spans="1:7" ht="24.75" thickBot="1" x14ac:dyDescent="0.3">
      <c r="A3" s="8" t="s">
        <v>2</v>
      </c>
      <c r="B3" s="9" t="s">
        <v>3</v>
      </c>
      <c r="C3" s="10" t="s">
        <v>4</v>
      </c>
    </row>
    <row r="4" spans="1:7" ht="15.75" thickBot="1" x14ac:dyDescent="0.3">
      <c r="A4" s="11"/>
      <c r="B4" s="11"/>
      <c r="C4" s="12"/>
    </row>
    <row r="5" spans="1:7" ht="15.75" thickBot="1" x14ac:dyDescent="0.3">
      <c r="A5" s="13" t="s">
        <v>5</v>
      </c>
      <c r="B5" s="14" t="s">
        <v>6</v>
      </c>
      <c r="C5" s="15" t="s">
        <v>7</v>
      </c>
    </row>
    <row r="6" spans="1:7" ht="15.75" thickBot="1" x14ac:dyDescent="0.3">
      <c r="A6" s="16"/>
      <c r="B6" s="17" t="s">
        <v>8</v>
      </c>
      <c r="C6" s="18" t="s">
        <v>9</v>
      </c>
      <c r="G6" s="4"/>
    </row>
    <row r="7" spans="1:7" ht="15.75" thickBot="1" x14ac:dyDescent="0.3">
      <c r="A7" s="19"/>
      <c r="B7" s="20" t="s">
        <v>10</v>
      </c>
      <c r="C7" s="21"/>
      <c r="G7" s="4"/>
    </row>
    <row r="8" spans="1:7" ht="15.75" thickBot="1" x14ac:dyDescent="0.3">
      <c r="A8" s="22" t="s">
        <v>11</v>
      </c>
      <c r="B8" s="23" t="s">
        <v>12</v>
      </c>
      <c r="C8" s="24">
        <f>SUM(C9:C19)</f>
        <v>2536693</v>
      </c>
      <c r="G8" s="4"/>
    </row>
    <row r="9" spans="1:7" x14ac:dyDescent="0.25">
      <c r="A9" s="25" t="s">
        <v>13</v>
      </c>
      <c r="B9" s="26" t="s">
        <v>14</v>
      </c>
      <c r="C9" s="27"/>
      <c r="G9" s="4"/>
    </row>
    <row r="10" spans="1:7" x14ac:dyDescent="0.25">
      <c r="A10" s="28" t="s">
        <v>15</v>
      </c>
      <c r="B10" s="29" t="s">
        <v>16</v>
      </c>
      <c r="C10" s="30">
        <v>180000</v>
      </c>
      <c r="G10" s="4"/>
    </row>
    <row r="11" spans="1:7" x14ac:dyDescent="0.25">
      <c r="A11" s="28" t="s">
        <v>17</v>
      </c>
      <c r="B11" s="29" t="s">
        <v>18</v>
      </c>
      <c r="C11" s="30">
        <v>1543392</v>
      </c>
      <c r="G11" s="4"/>
    </row>
    <row r="12" spans="1:7" x14ac:dyDescent="0.25">
      <c r="A12" s="28" t="s">
        <v>19</v>
      </c>
      <c r="B12" s="29" t="s">
        <v>20</v>
      </c>
      <c r="C12" s="30"/>
      <c r="G12" s="4"/>
    </row>
    <row r="13" spans="1:7" x14ac:dyDescent="0.25">
      <c r="A13" s="28" t="s">
        <v>21</v>
      </c>
      <c r="B13" s="29" t="s">
        <v>22</v>
      </c>
      <c r="C13" s="30"/>
      <c r="G13" s="4"/>
    </row>
    <row r="14" spans="1:7" x14ac:dyDescent="0.25">
      <c r="A14" s="28" t="s">
        <v>23</v>
      </c>
      <c r="B14" s="29" t="s">
        <v>24</v>
      </c>
      <c r="C14" s="30">
        <v>465316</v>
      </c>
      <c r="G14" s="4"/>
    </row>
    <row r="15" spans="1:7" x14ac:dyDescent="0.25">
      <c r="A15" s="28" t="s">
        <v>25</v>
      </c>
      <c r="B15" s="31" t="s">
        <v>26</v>
      </c>
      <c r="C15" s="30">
        <v>347985</v>
      </c>
      <c r="G15" s="4"/>
    </row>
    <row r="16" spans="1:7" x14ac:dyDescent="0.25">
      <c r="A16" s="28" t="s">
        <v>27</v>
      </c>
      <c r="B16" s="29" t="s">
        <v>28</v>
      </c>
      <c r="C16" s="32"/>
      <c r="G16" s="4"/>
    </row>
    <row r="17" spans="1:7" x14ac:dyDescent="0.25">
      <c r="A17" s="28" t="s">
        <v>29</v>
      </c>
      <c r="B17" s="29" t="s">
        <v>30</v>
      </c>
      <c r="C17" s="30"/>
      <c r="G17" s="4"/>
    </row>
    <row r="18" spans="1:7" x14ac:dyDescent="0.25">
      <c r="A18" s="28" t="s">
        <v>31</v>
      </c>
      <c r="B18" s="29" t="s">
        <v>32</v>
      </c>
      <c r="C18" s="33"/>
      <c r="G18" s="4"/>
    </row>
    <row r="19" spans="1:7" ht="15.75" thickBot="1" x14ac:dyDescent="0.3">
      <c r="A19" s="28" t="s">
        <v>33</v>
      </c>
      <c r="B19" s="31" t="s">
        <v>34</v>
      </c>
      <c r="C19" s="33"/>
      <c r="G19" s="4"/>
    </row>
    <row r="20" spans="1:7" ht="21.75" thickBot="1" x14ac:dyDescent="0.3">
      <c r="A20" s="22" t="s">
        <v>35</v>
      </c>
      <c r="B20" s="23" t="s">
        <v>36</v>
      </c>
      <c r="C20" s="24">
        <f>SUM(C21:C23)</f>
        <v>61400269</v>
      </c>
      <c r="D20" s="4">
        <v>55075152</v>
      </c>
      <c r="E20" s="4">
        <f>C20-D20</f>
        <v>6325117</v>
      </c>
      <c r="G20" s="4"/>
    </row>
    <row r="21" spans="1:7" x14ac:dyDescent="0.25">
      <c r="A21" s="28" t="s">
        <v>37</v>
      </c>
      <c r="B21" s="34" t="s">
        <v>38</v>
      </c>
      <c r="C21" s="30"/>
      <c r="E21" s="4">
        <f t="shared" ref="E21:E58" si="0">C21-D21</f>
        <v>0</v>
      </c>
      <c r="G21" s="4"/>
    </row>
    <row r="22" spans="1:7" x14ac:dyDescent="0.25">
      <c r="A22" s="28" t="s">
        <v>39</v>
      </c>
      <c r="B22" s="29" t="s">
        <v>40</v>
      </c>
      <c r="C22" s="30"/>
      <c r="E22" s="4">
        <f t="shared" si="0"/>
        <v>0</v>
      </c>
      <c r="G22" s="4"/>
    </row>
    <row r="23" spans="1:7" ht="22.5" x14ac:dyDescent="0.25">
      <c r="A23" s="28" t="s">
        <v>41</v>
      </c>
      <c r="B23" s="29" t="s">
        <v>42</v>
      </c>
      <c r="C23" s="30">
        <v>61400269</v>
      </c>
      <c r="E23" s="4">
        <f t="shared" si="0"/>
        <v>61400269</v>
      </c>
      <c r="G23" s="4"/>
    </row>
    <row r="24" spans="1:7" ht="15.75" thickBot="1" x14ac:dyDescent="0.3">
      <c r="A24" s="28" t="s">
        <v>43</v>
      </c>
      <c r="B24" s="29" t="s">
        <v>44</v>
      </c>
      <c r="C24" s="30"/>
      <c r="E24" s="4">
        <f t="shared" si="0"/>
        <v>0</v>
      </c>
      <c r="G24" s="4"/>
    </row>
    <row r="25" spans="1:7" ht="15.75" thickBot="1" x14ac:dyDescent="0.3">
      <c r="A25" s="35" t="s">
        <v>45</v>
      </c>
      <c r="B25" s="36" t="s">
        <v>46</v>
      </c>
      <c r="C25" s="37"/>
      <c r="E25" s="4">
        <f t="shared" si="0"/>
        <v>0</v>
      </c>
      <c r="G25" s="4"/>
    </row>
    <row r="26" spans="1:7" ht="21.75" thickBot="1" x14ac:dyDescent="0.3">
      <c r="A26" s="35" t="s">
        <v>47</v>
      </c>
      <c r="B26" s="36" t="s">
        <v>48</v>
      </c>
      <c r="C26" s="24">
        <f>+C27+C28+C29</f>
        <v>0</v>
      </c>
      <c r="E26" s="4">
        <f t="shared" si="0"/>
        <v>0</v>
      </c>
      <c r="G26" s="4"/>
    </row>
    <row r="27" spans="1:7" x14ac:dyDescent="0.25">
      <c r="A27" s="38" t="s">
        <v>49</v>
      </c>
      <c r="B27" s="39" t="s">
        <v>50</v>
      </c>
      <c r="C27" s="40"/>
      <c r="E27" s="4">
        <f t="shared" si="0"/>
        <v>0</v>
      </c>
      <c r="G27" s="4"/>
    </row>
    <row r="28" spans="1:7" ht="22.5" x14ac:dyDescent="0.25">
      <c r="A28" s="38" t="s">
        <v>51</v>
      </c>
      <c r="B28" s="39" t="s">
        <v>52</v>
      </c>
      <c r="C28" s="30"/>
      <c r="E28" s="4">
        <f t="shared" si="0"/>
        <v>0</v>
      </c>
      <c r="G28" s="4"/>
    </row>
    <row r="29" spans="1:7" ht="22.5" x14ac:dyDescent="0.25">
      <c r="A29" s="38" t="s">
        <v>53</v>
      </c>
      <c r="B29" s="41" t="s">
        <v>54</v>
      </c>
      <c r="C29" s="30"/>
      <c r="E29" s="4">
        <f t="shared" si="0"/>
        <v>0</v>
      </c>
      <c r="G29" s="4"/>
    </row>
    <row r="30" spans="1:7" ht="15.75" thickBot="1" x14ac:dyDescent="0.3">
      <c r="A30" s="28" t="s">
        <v>55</v>
      </c>
      <c r="B30" s="42" t="s">
        <v>56</v>
      </c>
      <c r="C30" s="43"/>
      <c r="E30" s="4">
        <f t="shared" si="0"/>
        <v>0</v>
      </c>
      <c r="G30" s="4"/>
    </row>
    <row r="31" spans="1:7" ht="15.75" thickBot="1" x14ac:dyDescent="0.3">
      <c r="A31" s="35" t="s">
        <v>57</v>
      </c>
      <c r="B31" s="36" t="s">
        <v>58</v>
      </c>
      <c r="C31" s="24">
        <f>+C32+C33+C34</f>
        <v>0</v>
      </c>
      <c r="E31" s="4">
        <f t="shared" si="0"/>
        <v>0</v>
      </c>
      <c r="G31" s="4"/>
    </row>
    <row r="32" spans="1:7" x14ac:dyDescent="0.25">
      <c r="A32" s="38" t="s">
        <v>59</v>
      </c>
      <c r="B32" s="39" t="s">
        <v>60</v>
      </c>
      <c r="C32" s="40"/>
      <c r="E32" s="4">
        <f t="shared" si="0"/>
        <v>0</v>
      </c>
      <c r="G32" s="4"/>
    </row>
    <row r="33" spans="1:13" x14ac:dyDescent="0.25">
      <c r="A33" s="38" t="s">
        <v>61</v>
      </c>
      <c r="B33" s="41" t="s">
        <v>62</v>
      </c>
      <c r="C33" s="44"/>
      <c r="E33" s="4">
        <f t="shared" si="0"/>
        <v>0</v>
      </c>
      <c r="G33" s="4"/>
      <c r="J33" s="45"/>
    </row>
    <row r="34" spans="1:13" ht="15.75" thickBot="1" x14ac:dyDescent="0.3">
      <c r="A34" s="28" t="s">
        <v>63</v>
      </c>
      <c r="B34" s="42" t="s">
        <v>64</v>
      </c>
      <c r="C34" s="43"/>
      <c r="E34" s="4">
        <f t="shared" si="0"/>
        <v>0</v>
      </c>
      <c r="G34" s="4"/>
      <c r="I34" s="46"/>
      <c r="M34" s="47"/>
    </row>
    <row r="35" spans="1:13" ht="15.75" thickBot="1" x14ac:dyDescent="0.3">
      <c r="A35" s="35" t="s">
        <v>65</v>
      </c>
      <c r="B35" s="36" t="s">
        <v>66</v>
      </c>
      <c r="C35" s="37"/>
      <c r="E35" s="4">
        <f t="shared" si="0"/>
        <v>0</v>
      </c>
      <c r="G35" s="4"/>
    </row>
    <row r="36" spans="1:13" ht="15.75" thickBot="1" x14ac:dyDescent="0.3">
      <c r="A36" s="35" t="s">
        <v>67</v>
      </c>
      <c r="B36" s="36" t="s">
        <v>68</v>
      </c>
      <c r="C36" s="48"/>
      <c r="E36" s="4">
        <f t="shared" si="0"/>
        <v>0</v>
      </c>
      <c r="G36" s="4"/>
    </row>
    <row r="37" spans="1:13" ht="15.75" thickBot="1" x14ac:dyDescent="0.3">
      <c r="A37" s="22" t="s">
        <v>69</v>
      </c>
      <c r="B37" s="36" t="s">
        <v>70</v>
      </c>
      <c r="C37" s="49">
        <f>+C8+C20+C25+C26+C31+C35+C36</f>
        <v>63936962</v>
      </c>
      <c r="E37" s="4">
        <f t="shared" si="0"/>
        <v>63936962</v>
      </c>
      <c r="G37" s="4"/>
    </row>
    <row r="38" spans="1:13" ht="15.75" thickBot="1" x14ac:dyDescent="0.3">
      <c r="A38" s="50" t="s">
        <v>71</v>
      </c>
      <c r="B38" s="36" t="s">
        <v>72</v>
      </c>
      <c r="C38" s="49">
        <f>+C39+C40+C41</f>
        <v>371800102</v>
      </c>
      <c r="D38" s="4">
        <v>269830650</v>
      </c>
      <c r="E38" s="4">
        <f t="shared" si="0"/>
        <v>101969452</v>
      </c>
      <c r="G38" s="4"/>
    </row>
    <row r="39" spans="1:13" x14ac:dyDescent="0.25">
      <c r="A39" s="38" t="s">
        <v>73</v>
      </c>
      <c r="B39" s="39" t="s">
        <v>74</v>
      </c>
      <c r="C39" s="40">
        <v>53743984</v>
      </c>
      <c r="E39" s="4">
        <f t="shared" si="0"/>
        <v>53743984</v>
      </c>
      <c r="G39" s="4"/>
    </row>
    <row r="40" spans="1:13" x14ac:dyDescent="0.25">
      <c r="A40" s="38" t="s">
        <v>75</v>
      </c>
      <c r="B40" s="41" t="s">
        <v>76</v>
      </c>
      <c r="C40" s="44"/>
      <c r="E40" s="4">
        <f t="shared" si="0"/>
        <v>0</v>
      </c>
      <c r="G40" s="4"/>
    </row>
    <row r="41" spans="1:13" ht="23.25" thickBot="1" x14ac:dyDescent="0.3">
      <c r="A41" s="28" t="s">
        <v>77</v>
      </c>
      <c r="B41" s="42" t="s">
        <v>78</v>
      </c>
      <c r="C41" s="51">
        <v>318056118</v>
      </c>
      <c r="D41" s="4">
        <v>246757146</v>
      </c>
      <c r="E41" s="4">
        <f t="shared" si="0"/>
        <v>71298972</v>
      </c>
      <c r="G41" s="4"/>
    </row>
    <row r="42" spans="1:13" ht="15.75" thickBot="1" x14ac:dyDescent="0.3">
      <c r="A42" s="50" t="s">
        <v>79</v>
      </c>
      <c r="B42" s="52" t="s">
        <v>80</v>
      </c>
      <c r="C42" s="53">
        <f>+C37+C38</f>
        <v>435737064</v>
      </c>
      <c r="E42" s="4">
        <f t="shared" si="0"/>
        <v>435737064</v>
      </c>
      <c r="G42" s="4"/>
    </row>
    <row r="43" spans="1:13" x14ac:dyDescent="0.25">
      <c r="A43" s="54"/>
      <c r="B43" s="55"/>
      <c r="C43"/>
      <c r="E43" s="4">
        <f t="shared" si="0"/>
        <v>0</v>
      </c>
      <c r="G43" s="4"/>
    </row>
    <row r="44" spans="1:13" x14ac:dyDescent="0.25">
      <c r="A44" s="54"/>
      <c r="B44" s="55"/>
      <c r="C44"/>
      <c r="E44" s="4">
        <f t="shared" si="0"/>
        <v>0</v>
      </c>
      <c r="G44" s="4"/>
    </row>
    <row r="45" spans="1:13" ht="15.75" thickBot="1" x14ac:dyDescent="0.3">
      <c r="A45" s="56"/>
      <c r="B45" s="57"/>
      <c r="C45"/>
      <c r="E45" s="4">
        <f t="shared" si="0"/>
        <v>0</v>
      </c>
      <c r="G45" s="4"/>
    </row>
    <row r="46" spans="1:13" ht="15.75" thickBot="1" x14ac:dyDescent="0.3">
      <c r="A46" s="58"/>
      <c r="B46" s="59" t="s">
        <v>81</v>
      </c>
      <c r="C46" s="53"/>
      <c r="E46" s="4">
        <f t="shared" si="0"/>
        <v>0</v>
      </c>
      <c r="G46" s="4"/>
    </row>
    <row r="47" spans="1:13" ht="15.75" thickBot="1" x14ac:dyDescent="0.3">
      <c r="A47" s="35" t="s">
        <v>11</v>
      </c>
      <c r="B47" s="36" t="s">
        <v>82</v>
      </c>
      <c r="C47" s="24">
        <f>SUM(C48:C52)</f>
        <v>434737064</v>
      </c>
      <c r="E47" s="4">
        <f t="shared" si="0"/>
        <v>434737064</v>
      </c>
      <c r="G47" s="4"/>
    </row>
    <row r="48" spans="1:13" x14ac:dyDescent="0.25">
      <c r="A48" s="28" t="s">
        <v>13</v>
      </c>
      <c r="B48" s="34" t="s">
        <v>83</v>
      </c>
      <c r="C48" s="40">
        <v>310251270</v>
      </c>
      <c r="D48" s="4">
        <v>232033228</v>
      </c>
      <c r="E48" s="4">
        <f t="shared" si="0"/>
        <v>78218042</v>
      </c>
      <c r="G48" s="4"/>
      <c r="I48" s="46"/>
    </row>
    <row r="49" spans="1:10" x14ac:dyDescent="0.25">
      <c r="A49" s="28" t="s">
        <v>15</v>
      </c>
      <c r="B49" s="29" t="s">
        <v>84</v>
      </c>
      <c r="C49" s="60">
        <v>41713325</v>
      </c>
      <c r="D49" s="4">
        <v>31138766</v>
      </c>
      <c r="E49" s="4">
        <f t="shared" si="0"/>
        <v>10574559</v>
      </c>
      <c r="G49" s="4"/>
    </row>
    <row r="50" spans="1:10" x14ac:dyDescent="0.25">
      <c r="A50" s="28" t="s">
        <v>17</v>
      </c>
      <c r="B50" s="29" t="s">
        <v>85</v>
      </c>
      <c r="C50" s="60">
        <v>79079852</v>
      </c>
      <c r="D50" s="4">
        <v>62409396</v>
      </c>
      <c r="E50" s="4">
        <f t="shared" si="0"/>
        <v>16670456</v>
      </c>
      <c r="G50" s="4"/>
    </row>
    <row r="51" spans="1:10" x14ac:dyDescent="0.25">
      <c r="A51" s="28" t="s">
        <v>19</v>
      </c>
      <c r="B51" s="29" t="s">
        <v>86</v>
      </c>
      <c r="C51" s="60"/>
      <c r="E51" s="4">
        <f t="shared" si="0"/>
        <v>0</v>
      </c>
      <c r="G51" s="4"/>
    </row>
    <row r="52" spans="1:10" ht="15.75" thickBot="1" x14ac:dyDescent="0.3">
      <c r="A52" s="28" t="s">
        <v>21</v>
      </c>
      <c r="B52" s="29" t="s">
        <v>87</v>
      </c>
      <c r="C52" s="60">
        <v>3692617</v>
      </c>
      <c r="E52" s="4">
        <f t="shared" si="0"/>
        <v>3692617</v>
      </c>
      <c r="G52" s="4"/>
    </row>
    <row r="53" spans="1:10" ht="15.75" thickBot="1" x14ac:dyDescent="0.3">
      <c r="A53" s="35" t="s">
        <v>35</v>
      </c>
      <c r="B53" s="36" t="s">
        <v>88</v>
      </c>
      <c r="C53" s="24">
        <v>1000000</v>
      </c>
      <c r="E53" s="4">
        <f t="shared" si="0"/>
        <v>1000000</v>
      </c>
      <c r="G53" s="4"/>
    </row>
    <row r="54" spans="1:10" x14ac:dyDescent="0.25">
      <c r="A54" s="28" t="s">
        <v>37</v>
      </c>
      <c r="B54" s="34" t="s">
        <v>89</v>
      </c>
      <c r="C54" s="40">
        <v>1000000</v>
      </c>
      <c r="E54" s="4">
        <f t="shared" si="0"/>
        <v>1000000</v>
      </c>
      <c r="G54" s="4"/>
    </row>
    <row r="55" spans="1:10" x14ac:dyDescent="0.25">
      <c r="A55" s="28" t="s">
        <v>39</v>
      </c>
      <c r="B55" s="29" t="s">
        <v>90</v>
      </c>
      <c r="C55" s="60"/>
      <c r="E55" s="4">
        <f t="shared" si="0"/>
        <v>0</v>
      </c>
      <c r="G55" s="4"/>
    </row>
    <row r="56" spans="1:10" x14ac:dyDescent="0.25">
      <c r="A56" s="28" t="s">
        <v>41</v>
      </c>
      <c r="B56" s="29" t="s">
        <v>91</v>
      </c>
      <c r="C56" s="60"/>
      <c r="E56" s="4">
        <f t="shared" si="0"/>
        <v>0</v>
      </c>
      <c r="G56" s="4"/>
    </row>
    <row r="57" spans="1:10" ht="23.25" thickBot="1" x14ac:dyDescent="0.3">
      <c r="A57" s="28" t="s">
        <v>43</v>
      </c>
      <c r="B57" s="29" t="s">
        <v>92</v>
      </c>
      <c r="C57" s="60"/>
      <c r="E57" s="4">
        <f t="shared" si="0"/>
        <v>0</v>
      </c>
      <c r="G57" s="4"/>
    </row>
    <row r="58" spans="1:10" ht="15.75" thickBot="1" x14ac:dyDescent="0.3">
      <c r="A58" s="35" t="s">
        <v>45</v>
      </c>
      <c r="B58" s="36" t="s">
        <v>93</v>
      </c>
      <c r="C58" s="37"/>
      <c r="E58" s="4">
        <f t="shared" si="0"/>
        <v>0</v>
      </c>
      <c r="G58" s="4"/>
    </row>
    <row r="59" spans="1:10" ht="15.75" thickBot="1" x14ac:dyDescent="0.3">
      <c r="A59" s="35" t="s">
        <v>47</v>
      </c>
      <c r="B59" s="61" t="s">
        <v>94</v>
      </c>
      <c r="C59" s="62">
        <f>+C47+C53+C58</f>
        <v>435737064</v>
      </c>
      <c r="D59" s="4">
        <v>327305909</v>
      </c>
      <c r="E59" s="4">
        <f>C59-D59</f>
        <v>108431155</v>
      </c>
      <c r="G59" s="4"/>
      <c r="J59" s="4"/>
    </row>
    <row r="60" spans="1:10" ht="15.75" thickBot="1" x14ac:dyDescent="0.3">
      <c r="A60" s="63"/>
      <c r="B60" s="64"/>
      <c r="C60" s="65">
        <f>C42-C59</f>
        <v>0</v>
      </c>
      <c r="G60" s="4"/>
    </row>
    <row r="61" spans="1:10" ht="15.75" thickBot="1" x14ac:dyDescent="0.3">
      <c r="A61" s="66" t="s">
        <v>95</v>
      </c>
      <c r="B61" s="67"/>
      <c r="C61" s="68">
        <v>33.75</v>
      </c>
      <c r="G61" s="4"/>
    </row>
    <row r="62" spans="1:10" ht="15.75" thickBot="1" x14ac:dyDescent="0.3">
      <c r="A62" s="66" t="s">
        <v>96</v>
      </c>
      <c r="B62" s="67"/>
      <c r="C62" s="69">
        <v>0</v>
      </c>
      <c r="G62" s="4"/>
    </row>
  </sheetData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9"/>
  <sheetViews>
    <sheetView topLeftCell="A10" zoomScaleNormal="100" zoomScaleSheetLayoutView="100" workbookViewId="0">
      <selection activeCell="K30" sqref="K30"/>
    </sheetView>
  </sheetViews>
  <sheetFormatPr defaultColWidth="8.85546875" defaultRowHeight="24.95" customHeight="1" x14ac:dyDescent="0.25"/>
  <cols>
    <col min="1" max="1" width="35" style="75" customWidth="1"/>
    <col min="2" max="2" width="13.7109375" style="70" bestFit="1" customWidth="1"/>
    <col min="3" max="3" width="11.42578125" style="73" bestFit="1" customWidth="1"/>
    <col min="4" max="4" width="14.7109375" style="73" customWidth="1"/>
    <col min="5" max="5" width="11.42578125" style="73" bestFit="1" customWidth="1"/>
    <col min="6" max="6" width="13.140625" style="73" customWidth="1"/>
    <col min="7" max="7" width="12.7109375" style="73" customWidth="1"/>
    <col min="8" max="8" width="15.140625" style="74" customWidth="1"/>
    <col min="9" max="9" width="15.5703125" style="73" customWidth="1"/>
    <col min="10" max="10" width="15.28515625" style="73" bestFit="1" customWidth="1"/>
    <col min="11" max="12" width="14.28515625" style="73" bestFit="1" customWidth="1"/>
    <col min="13" max="14" width="13.140625" style="73" bestFit="1" customWidth="1"/>
    <col min="15" max="15" width="14.28515625" style="73" bestFit="1" customWidth="1"/>
    <col min="16" max="16" width="17.5703125" style="73" customWidth="1"/>
    <col min="17" max="17" width="10.5703125" style="71" hidden="1" customWidth="1"/>
    <col min="18" max="18" width="10.140625" style="71" bestFit="1" customWidth="1"/>
    <col min="19" max="19" width="12.5703125" style="71" bestFit="1" customWidth="1"/>
    <col min="20" max="20" width="9" style="71" bestFit="1" customWidth="1"/>
    <col min="21" max="21" width="14.85546875" style="72" customWidth="1"/>
    <col min="22" max="22" width="8.85546875" style="71"/>
    <col min="23" max="23" width="16.7109375" style="71" customWidth="1"/>
    <col min="24" max="43" width="8.85546875" style="71"/>
    <col min="44" max="16384" width="8.85546875" style="70"/>
  </cols>
  <sheetData>
    <row r="1" spans="1:43" ht="24.95" customHeight="1" x14ac:dyDescent="0.25">
      <c r="A1" s="82"/>
      <c r="B1" s="186"/>
      <c r="C1" s="184"/>
      <c r="D1" s="184"/>
      <c r="E1" s="184"/>
      <c r="F1" s="184"/>
      <c r="G1" s="183"/>
      <c r="H1" s="80"/>
      <c r="I1" s="185"/>
      <c r="J1" s="184"/>
      <c r="K1" s="184"/>
      <c r="L1" s="184"/>
      <c r="M1" s="184"/>
      <c r="N1" s="184"/>
      <c r="O1" s="184"/>
      <c r="P1" s="183"/>
      <c r="Q1" s="136"/>
      <c r="R1" s="77"/>
      <c r="S1" s="77"/>
      <c r="T1" s="77"/>
      <c r="U1" s="78"/>
      <c r="V1" s="77"/>
      <c r="W1" s="77"/>
      <c r="X1" s="77"/>
      <c r="Y1" s="77"/>
      <c r="Z1" s="77"/>
      <c r="AA1" s="77"/>
      <c r="AB1" s="77"/>
      <c r="AC1" s="76"/>
    </row>
    <row r="2" spans="1:43" ht="24.95" customHeight="1" thickBot="1" x14ac:dyDescent="0.3">
      <c r="A2" s="82"/>
      <c r="B2" s="186"/>
      <c r="C2" s="184"/>
      <c r="D2" s="184"/>
      <c r="E2" s="184"/>
      <c r="F2" s="184"/>
      <c r="G2" s="183"/>
      <c r="H2" s="80"/>
      <c r="I2" s="185"/>
      <c r="J2" s="184"/>
      <c r="K2" s="184"/>
      <c r="L2" s="184"/>
      <c r="M2" s="184"/>
      <c r="N2" s="184"/>
      <c r="O2" s="184"/>
      <c r="P2" s="183"/>
      <c r="Q2" s="136"/>
      <c r="R2" s="77"/>
      <c r="S2" s="77"/>
      <c r="T2" s="77"/>
      <c r="U2" s="78"/>
      <c r="V2" s="77"/>
      <c r="W2" s="77"/>
      <c r="X2" s="77"/>
      <c r="Y2" s="77"/>
      <c r="Z2" s="77"/>
      <c r="AA2" s="77"/>
      <c r="AB2" s="77"/>
      <c r="AC2" s="76"/>
    </row>
    <row r="3" spans="1:43" s="172" customFormat="1" ht="43.5" thickBot="1" x14ac:dyDescent="0.3">
      <c r="A3" s="390" t="s">
        <v>136</v>
      </c>
      <c r="B3" s="182" t="s">
        <v>135</v>
      </c>
      <c r="C3" s="179" t="s">
        <v>134</v>
      </c>
      <c r="D3" s="179" t="s">
        <v>133</v>
      </c>
      <c r="E3" s="179" t="s">
        <v>132</v>
      </c>
      <c r="F3" s="179" t="s">
        <v>131</v>
      </c>
      <c r="G3" s="178" t="s">
        <v>130</v>
      </c>
      <c r="H3" s="181" t="s">
        <v>129</v>
      </c>
      <c r="I3" s="180" t="s">
        <v>128</v>
      </c>
      <c r="J3" s="179" t="s">
        <v>127</v>
      </c>
      <c r="K3" s="179" t="s">
        <v>126</v>
      </c>
      <c r="L3" s="179" t="s">
        <v>125</v>
      </c>
      <c r="M3" s="179" t="s">
        <v>124</v>
      </c>
      <c r="N3" s="179" t="s">
        <v>123</v>
      </c>
      <c r="O3" s="179" t="s">
        <v>122</v>
      </c>
      <c r="P3" s="178" t="s">
        <v>97</v>
      </c>
      <c r="Q3" s="177"/>
      <c r="R3" s="85"/>
      <c r="S3" s="85"/>
      <c r="T3" s="176"/>
      <c r="U3" s="175"/>
      <c r="V3" s="85"/>
      <c r="W3" s="85"/>
      <c r="X3" s="85"/>
      <c r="Y3" s="85"/>
      <c r="Z3" s="85"/>
      <c r="AA3" s="85"/>
      <c r="AB3" s="85"/>
      <c r="AC3" s="174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</row>
    <row r="4" spans="1:43" s="169" customFormat="1" ht="28.5" x14ac:dyDescent="0.2">
      <c r="A4" s="391" t="s">
        <v>121</v>
      </c>
      <c r="B4" s="171">
        <v>281474878</v>
      </c>
      <c r="C4" s="126">
        <v>36591734</v>
      </c>
      <c r="D4" s="126"/>
      <c r="E4" s="126"/>
      <c r="F4" s="126"/>
      <c r="G4" s="124"/>
      <c r="H4" s="148">
        <f t="shared" ref="H4:H14" si="0">SUM(B4:F4)</f>
        <v>318066612</v>
      </c>
      <c r="I4" s="170">
        <v>153336966</v>
      </c>
      <c r="J4" s="126">
        <v>24750927</v>
      </c>
      <c r="K4" s="126">
        <v>28319291</v>
      </c>
      <c r="L4" s="126">
        <v>21419934</v>
      </c>
      <c r="M4" s="126">
        <v>11606309</v>
      </c>
      <c r="N4" s="126">
        <v>6549646</v>
      </c>
      <c r="O4" s="126">
        <v>35491805</v>
      </c>
      <c r="P4" s="124">
        <f t="shared" ref="P4:P14" si="1">SUM(I4:O4)</f>
        <v>281474878</v>
      </c>
      <c r="Q4" s="146">
        <f>P4-B4</f>
        <v>0</v>
      </c>
      <c r="R4" s="154"/>
      <c r="S4" s="154"/>
      <c r="T4" s="88"/>
      <c r="U4" s="155"/>
      <c r="V4" s="154"/>
      <c r="W4" s="154"/>
      <c r="X4" s="154"/>
      <c r="Y4" s="154"/>
      <c r="Z4" s="154"/>
      <c r="AA4" s="154"/>
      <c r="AB4" s="154"/>
      <c r="AC4" s="153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</row>
    <row r="5" spans="1:43" s="169" customFormat="1" ht="15" x14ac:dyDescent="0.25">
      <c r="A5" s="366" t="s">
        <v>120</v>
      </c>
      <c r="B5" s="145">
        <v>2985000</v>
      </c>
      <c r="C5" s="140">
        <v>388050</v>
      </c>
      <c r="D5" s="140"/>
      <c r="E5" s="140"/>
      <c r="F5" s="140"/>
      <c r="G5" s="144"/>
      <c r="H5" s="143">
        <f t="shared" si="0"/>
        <v>3373050</v>
      </c>
      <c r="I5" s="141">
        <v>2985000</v>
      </c>
      <c r="J5" s="140"/>
      <c r="K5" s="140"/>
      <c r="L5" s="140"/>
      <c r="M5" s="140"/>
      <c r="N5" s="140"/>
      <c r="O5" s="140"/>
      <c r="P5" s="138">
        <f t="shared" si="1"/>
        <v>2985000</v>
      </c>
      <c r="Q5" s="146">
        <f>P5-B5</f>
        <v>0</v>
      </c>
      <c r="R5" s="154"/>
      <c r="S5" s="154"/>
      <c r="T5" s="86"/>
      <c r="U5" s="166"/>
      <c r="V5" s="154"/>
      <c r="W5" s="154"/>
      <c r="X5" s="154"/>
      <c r="Y5" s="154"/>
      <c r="Z5" s="154"/>
      <c r="AA5" s="154"/>
      <c r="AB5" s="154"/>
      <c r="AC5" s="153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</row>
    <row r="6" spans="1:43" s="169" customFormat="1" ht="15" x14ac:dyDescent="0.25">
      <c r="A6" s="366" t="s">
        <v>119</v>
      </c>
      <c r="B6" s="145">
        <v>4910000</v>
      </c>
      <c r="C6" s="140">
        <v>638300</v>
      </c>
      <c r="D6" s="140"/>
      <c r="E6" s="140"/>
      <c r="F6" s="140"/>
      <c r="G6" s="144"/>
      <c r="H6" s="143">
        <f t="shared" si="0"/>
        <v>5548300</v>
      </c>
      <c r="I6" s="141">
        <v>2044724</v>
      </c>
      <c r="J6" s="140">
        <v>101984</v>
      </c>
      <c r="K6" s="140">
        <v>101984</v>
      </c>
      <c r="L6" s="140">
        <v>89236</v>
      </c>
      <c r="M6" s="140">
        <v>2393600</v>
      </c>
      <c r="N6" s="140"/>
      <c r="O6" s="140">
        <v>178472</v>
      </c>
      <c r="P6" s="138">
        <f t="shared" si="1"/>
        <v>4910000</v>
      </c>
      <c r="Q6" s="146">
        <f>P6-B6</f>
        <v>0</v>
      </c>
      <c r="R6" s="154"/>
      <c r="S6" s="154"/>
      <c r="T6" s="86"/>
      <c r="U6" s="166"/>
      <c r="V6" s="154"/>
      <c r="W6" s="154"/>
      <c r="X6" s="154"/>
      <c r="Y6" s="154"/>
      <c r="Z6" s="154"/>
      <c r="AA6" s="154"/>
      <c r="AB6" s="154"/>
      <c r="AC6" s="153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</row>
    <row r="7" spans="1:43" s="169" customFormat="1" ht="15" x14ac:dyDescent="0.25">
      <c r="A7" s="366" t="s">
        <v>118</v>
      </c>
      <c r="B7" s="145">
        <v>10226563</v>
      </c>
      <c r="C7" s="140">
        <v>2863438</v>
      </c>
      <c r="D7" s="140"/>
      <c r="E7" s="140"/>
      <c r="F7" s="140"/>
      <c r="G7" s="144"/>
      <c r="H7" s="143">
        <f t="shared" si="0"/>
        <v>13090001</v>
      </c>
      <c r="I7" s="141">
        <v>5501290</v>
      </c>
      <c r="J7" s="140">
        <v>911367</v>
      </c>
      <c r="K7" s="140">
        <v>995586</v>
      </c>
      <c r="L7" s="140">
        <v>836172</v>
      </c>
      <c r="M7" s="140">
        <v>427109</v>
      </c>
      <c r="N7" s="140">
        <v>258672</v>
      </c>
      <c r="O7" s="140">
        <v>1296367</v>
      </c>
      <c r="P7" s="138">
        <f t="shared" si="1"/>
        <v>10226563</v>
      </c>
      <c r="Q7" s="146">
        <f>P7-B7</f>
        <v>0</v>
      </c>
      <c r="R7" s="154"/>
      <c r="S7" s="154"/>
      <c r="T7" s="86"/>
      <c r="U7" s="166"/>
      <c r="V7" s="154"/>
      <c r="W7" s="154"/>
      <c r="X7" s="154"/>
      <c r="Y7" s="154"/>
      <c r="Z7" s="154"/>
      <c r="AA7" s="154"/>
      <c r="AB7" s="154"/>
      <c r="AC7" s="153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</row>
    <row r="8" spans="1:43" s="169" customFormat="1" ht="15" x14ac:dyDescent="0.25">
      <c r="A8" s="366" t="s">
        <v>117</v>
      </c>
      <c r="B8" s="145">
        <v>330500</v>
      </c>
      <c r="C8" s="140">
        <v>92540</v>
      </c>
      <c r="D8" s="140"/>
      <c r="E8" s="140"/>
      <c r="F8" s="140"/>
      <c r="G8" s="144"/>
      <c r="H8" s="143">
        <f t="shared" si="0"/>
        <v>423040</v>
      </c>
      <c r="I8" s="141">
        <v>330500</v>
      </c>
      <c r="J8" s="140"/>
      <c r="K8" s="140"/>
      <c r="L8" s="140"/>
      <c r="M8" s="140"/>
      <c r="N8" s="140"/>
      <c r="O8" s="140"/>
      <c r="P8" s="138">
        <f t="shared" si="1"/>
        <v>330500</v>
      </c>
      <c r="Q8" s="146"/>
      <c r="R8" s="154"/>
      <c r="S8" s="154"/>
      <c r="T8" s="86"/>
      <c r="U8" s="166"/>
      <c r="V8" s="154"/>
      <c r="W8" s="154"/>
      <c r="X8" s="154"/>
      <c r="Y8" s="154"/>
      <c r="Z8" s="154"/>
      <c r="AA8" s="154"/>
      <c r="AB8" s="154"/>
      <c r="AC8" s="153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</row>
    <row r="9" spans="1:43" s="169" customFormat="1" ht="15" x14ac:dyDescent="0.25">
      <c r="A9" s="366" t="s">
        <v>116</v>
      </c>
      <c r="B9" s="145">
        <v>2484520</v>
      </c>
      <c r="C9" s="140"/>
      <c r="D9" s="140"/>
      <c r="E9" s="140"/>
      <c r="F9" s="140"/>
      <c r="G9" s="144"/>
      <c r="H9" s="143">
        <f t="shared" si="0"/>
        <v>2484520</v>
      </c>
      <c r="I9" s="141">
        <v>1089442</v>
      </c>
      <c r="J9" s="140">
        <v>327659</v>
      </c>
      <c r="K9" s="140">
        <v>133619</v>
      </c>
      <c r="L9" s="140">
        <v>91266</v>
      </c>
      <c r="M9" s="140">
        <v>254286</v>
      </c>
      <c r="N9" s="140">
        <v>44806</v>
      </c>
      <c r="O9" s="140">
        <v>543442</v>
      </c>
      <c r="P9" s="138">
        <f t="shared" si="1"/>
        <v>2484520</v>
      </c>
      <c r="Q9" s="146">
        <f t="shared" ref="Q9:Q14" si="2">P9-B9</f>
        <v>0</v>
      </c>
      <c r="R9" s="154"/>
      <c r="S9" s="154"/>
      <c r="T9" s="86"/>
      <c r="U9" s="166"/>
      <c r="V9" s="154"/>
      <c r="W9" s="154"/>
      <c r="X9" s="154"/>
      <c r="Y9" s="154"/>
      <c r="Z9" s="154"/>
      <c r="AA9" s="154"/>
      <c r="AB9" s="154"/>
      <c r="AC9" s="153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</row>
    <row r="10" spans="1:43" s="162" customFormat="1" ht="24.95" customHeight="1" x14ac:dyDescent="0.25">
      <c r="A10" s="366" t="s">
        <v>115</v>
      </c>
      <c r="B10" s="145">
        <v>432000</v>
      </c>
      <c r="C10" s="140">
        <v>56160</v>
      </c>
      <c r="D10" s="140"/>
      <c r="E10" s="140"/>
      <c r="F10" s="140"/>
      <c r="G10" s="144"/>
      <c r="H10" s="143">
        <f t="shared" si="0"/>
        <v>488160</v>
      </c>
      <c r="I10" s="141">
        <v>243480</v>
      </c>
      <c r="J10" s="140">
        <v>36360</v>
      </c>
      <c r="K10" s="140">
        <v>39720</v>
      </c>
      <c r="L10" s="140">
        <v>33360</v>
      </c>
      <c r="M10" s="140">
        <v>17040</v>
      </c>
      <c r="N10" s="140">
        <v>10320</v>
      </c>
      <c r="O10" s="140">
        <v>51720</v>
      </c>
      <c r="P10" s="138">
        <f t="shared" si="1"/>
        <v>432000</v>
      </c>
      <c r="Q10" s="146">
        <f t="shared" si="2"/>
        <v>0</v>
      </c>
      <c r="R10" s="165"/>
      <c r="S10" s="86"/>
      <c r="T10" s="86"/>
      <c r="U10" s="166"/>
      <c r="V10" s="165"/>
      <c r="W10" s="165"/>
      <c r="X10" s="165"/>
      <c r="Y10" s="165"/>
      <c r="Z10" s="165"/>
      <c r="AA10" s="165"/>
      <c r="AB10" s="165"/>
      <c r="AC10" s="164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</row>
    <row r="11" spans="1:43" s="163" customFormat="1" ht="24.95" customHeight="1" x14ac:dyDescent="0.25">
      <c r="A11" s="366" t="s">
        <v>114</v>
      </c>
      <c r="B11" s="145">
        <v>3720109</v>
      </c>
      <c r="C11" s="140"/>
      <c r="D11" s="140">
        <v>480702</v>
      </c>
      <c r="E11" s="140"/>
      <c r="F11" s="140"/>
      <c r="G11" s="144"/>
      <c r="H11" s="143">
        <f t="shared" si="0"/>
        <v>4200811</v>
      </c>
      <c r="I11" s="141">
        <v>3720109</v>
      </c>
      <c r="J11" s="140"/>
      <c r="K11" s="140"/>
      <c r="L11" s="140"/>
      <c r="M11" s="140"/>
      <c r="N11" s="140"/>
      <c r="O11" s="140"/>
      <c r="P11" s="138">
        <f t="shared" si="1"/>
        <v>3720109</v>
      </c>
      <c r="Q11" s="146">
        <f t="shared" si="2"/>
        <v>0</v>
      </c>
      <c r="R11" s="165"/>
      <c r="S11" s="165"/>
      <c r="T11" s="86"/>
      <c r="U11" s="166"/>
      <c r="V11" s="165"/>
      <c r="W11" s="165"/>
      <c r="X11" s="165"/>
      <c r="Y11" s="165"/>
      <c r="Z11" s="165"/>
      <c r="AA11" s="165"/>
      <c r="AB11" s="165"/>
      <c r="AC11" s="164"/>
    </row>
    <row r="12" spans="1:43" s="163" customFormat="1" ht="24.95" customHeight="1" x14ac:dyDescent="0.25">
      <c r="A12" s="370" t="s">
        <v>113</v>
      </c>
      <c r="B12" s="168">
        <v>150000</v>
      </c>
      <c r="C12" s="133"/>
      <c r="D12" s="133"/>
      <c r="E12" s="133"/>
      <c r="F12" s="133"/>
      <c r="G12" s="135"/>
      <c r="H12" s="167">
        <f t="shared" si="0"/>
        <v>150000</v>
      </c>
      <c r="I12" s="137">
        <v>150000</v>
      </c>
      <c r="J12" s="133"/>
      <c r="K12" s="133"/>
      <c r="L12" s="133"/>
      <c r="M12" s="133"/>
      <c r="N12" s="133"/>
      <c r="O12" s="133"/>
      <c r="P12" s="138">
        <f t="shared" si="1"/>
        <v>150000</v>
      </c>
      <c r="Q12" s="146">
        <f t="shared" si="2"/>
        <v>0</v>
      </c>
      <c r="R12" s="165"/>
      <c r="S12" s="165"/>
      <c r="T12" s="86"/>
      <c r="U12" s="166"/>
      <c r="V12" s="165"/>
      <c r="W12" s="165"/>
      <c r="X12" s="165"/>
      <c r="Y12" s="165"/>
      <c r="Z12" s="165"/>
      <c r="AA12" s="165"/>
      <c r="AB12" s="165"/>
      <c r="AC12" s="164"/>
    </row>
    <row r="13" spans="1:43" s="163" customFormat="1" ht="24.95" customHeight="1" x14ac:dyDescent="0.25">
      <c r="A13" s="370" t="s">
        <v>112</v>
      </c>
      <c r="B13" s="168">
        <v>950000</v>
      </c>
      <c r="C13" s="133">
        <v>266000</v>
      </c>
      <c r="D13" s="133"/>
      <c r="E13" s="133"/>
      <c r="F13" s="133"/>
      <c r="G13" s="135"/>
      <c r="H13" s="167">
        <f t="shared" si="0"/>
        <v>1216000</v>
      </c>
      <c r="I13" s="137">
        <v>950000</v>
      </c>
      <c r="J13" s="133"/>
      <c r="K13" s="133"/>
      <c r="L13" s="133"/>
      <c r="M13" s="133"/>
      <c r="N13" s="133"/>
      <c r="O13" s="133"/>
      <c r="P13" s="138">
        <f t="shared" si="1"/>
        <v>950000</v>
      </c>
      <c r="Q13" s="146">
        <f t="shared" si="2"/>
        <v>0</v>
      </c>
      <c r="R13" s="165"/>
      <c r="S13" s="165"/>
      <c r="T13" s="86"/>
      <c r="U13" s="166"/>
      <c r="V13" s="165"/>
      <c r="W13" s="165"/>
      <c r="X13" s="165"/>
      <c r="Y13" s="165"/>
      <c r="Z13" s="165"/>
      <c r="AA13" s="165"/>
      <c r="AB13" s="165"/>
      <c r="AC13" s="164"/>
    </row>
    <row r="14" spans="1:43" s="162" customFormat="1" ht="30.75" thickBot="1" x14ac:dyDescent="0.3">
      <c r="A14" s="370" t="s">
        <v>111</v>
      </c>
      <c r="B14" s="168">
        <v>2587700</v>
      </c>
      <c r="C14" s="133">
        <v>336401</v>
      </c>
      <c r="D14" s="133"/>
      <c r="E14" s="133"/>
      <c r="F14" s="133"/>
      <c r="G14" s="135"/>
      <c r="H14" s="167">
        <f t="shared" si="0"/>
        <v>2924101</v>
      </c>
      <c r="I14" s="137">
        <v>2587700</v>
      </c>
      <c r="J14" s="133"/>
      <c r="K14" s="133"/>
      <c r="L14" s="133"/>
      <c r="M14" s="133"/>
      <c r="N14" s="133"/>
      <c r="O14" s="133"/>
      <c r="P14" s="138">
        <f t="shared" si="1"/>
        <v>2587700</v>
      </c>
      <c r="Q14" s="146">
        <f t="shared" si="2"/>
        <v>0</v>
      </c>
      <c r="R14" s="165"/>
      <c r="S14" s="86"/>
      <c r="T14" s="86"/>
      <c r="U14" s="166"/>
      <c r="V14" s="165"/>
      <c r="W14" s="165"/>
      <c r="X14" s="165"/>
      <c r="Y14" s="165"/>
      <c r="Z14" s="165"/>
      <c r="AA14" s="165"/>
      <c r="AB14" s="165"/>
      <c r="AC14" s="164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</row>
    <row r="15" spans="1:43" s="151" customFormat="1" ht="15" thickBot="1" x14ac:dyDescent="0.25">
      <c r="A15" s="392" t="s">
        <v>110</v>
      </c>
      <c r="B15" s="161">
        <f>SUM(B4:B14)</f>
        <v>310251270</v>
      </c>
      <c r="C15" s="160">
        <f>SUM(C4:C14)</f>
        <v>41232623</v>
      </c>
      <c r="D15" s="160">
        <f>SUM(D4:D14)</f>
        <v>480702</v>
      </c>
      <c r="E15" s="160">
        <v>0</v>
      </c>
      <c r="F15" s="160">
        <v>0</v>
      </c>
      <c r="G15" s="159"/>
      <c r="H15" s="158">
        <f>SUM(B15:B15)</f>
        <v>310251270</v>
      </c>
      <c r="I15" s="157">
        <f t="shared" ref="I15:P15" si="3">SUM(I4:I14)</f>
        <v>172939211</v>
      </c>
      <c r="J15" s="157">
        <f t="shared" si="3"/>
        <v>26128297</v>
      </c>
      <c r="K15" s="157">
        <f t="shared" si="3"/>
        <v>29590200</v>
      </c>
      <c r="L15" s="157">
        <f t="shared" si="3"/>
        <v>22469968</v>
      </c>
      <c r="M15" s="157">
        <f t="shared" si="3"/>
        <v>14698344</v>
      </c>
      <c r="N15" s="157">
        <f t="shared" si="3"/>
        <v>6863444</v>
      </c>
      <c r="O15" s="157">
        <f t="shared" si="3"/>
        <v>37561806</v>
      </c>
      <c r="P15" s="156">
        <f t="shared" si="3"/>
        <v>310251270</v>
      </c>
      <c r="Q15" s="146"/>
      <c r="R15" s="154"/>
      <c r="S15" s="154"/>
      <c r="T15" s="88"/>
      <c r="U15" s="155"/>
      <c r="V15" s="154"/>
      <c r="W15" s="154"/>
      <c r="X15" s="154"/>
      <c r="Y15" s="154"/>
      <c r="Z15" s="154"/>
      <c r="AA15" s="154"/>
      <c r="AB15" s="154"/>
      <c r="AC15" s="153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</row>
    <row r="16" spans="1:43" s="151" customFormat="1" ht="15" thickBot="1" x14ac:dyDescent="0.25">
      <c r="A16" s="374" t="s">
        <v>109</v>
      </c>
      <c r="B16" s="161"/>
      <c r="C16" s="160">
        <f>SUM(C4:C14)</f>
        <v>41232623</v>
      </c>
      <c r="D16" s="160">
        <f>SUM(D4:D14)</f>
        <v>480702</v>
      </c>
      <c r="E16" s="160">
        <v>0</v>
      </c>
      <c r="F16" s="160">
        <v>0</v>
      </c>
      <c r="G16" s="159"/>
      <c r="H16" s="158">
        <f>SUM(B16:F16)</f>
        <v>41713325</v>
      </c>
      <c r="I16" s="157">
        <f>21770251+C5+C8+C13+C14+D11</f>
        <v>23333944</v>
      </c>
      <c r="J16" s="160">
        <v>3484871</v>
      </c>
      <c r="K16" s="160">
        <v>3982105</v>
      </c>
      <c r="L16" s="160">
        <v>3034847</v>
      </c>
      <c r="M16" s="160">
        <v>1942643</v>
      </c>
      <c r="N16" s="160">
        <v>925196</v>
      </c>
      <c r="O16" s="160">
        <v>5009719</v>
      </c>
      <c r="P16" s="159">
        <f t="shared" ref="P16:P21" si="4">SUM(I16:O16)</f>
        <v>41713325</v>
      </c>
      <c r="Q16" s="146">
        <v>15277447.9</v>
      </c>
      <c r="R16" s="154"/>
      <c r="S16" s="88"/>
      <c r="T16" s="88"/>
      <c r="U16" s="155"/>
      <c r="V16" s="154"/>
      <c r="W16" s="154"/>
      <c r="X16" s="154"/>
      <c r="Y16" s="154"/>
      <c r="Z16" s="154"/>
      <c r="AA16" s="154"/>
      <c r="AB16" s="154"/>
      <c r="AC16" s="153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</row>
    <row r="17" spans="1:43" s="73" customFormat="1" ht="33" customHeight="1" x14ac:dyDescent="0.25">
      <c r="A17" s="365" t="s">
        <v>108</v>
      </c>
      <c r="B17" s="262"/>
      <c r="C17" s="261"/>
      <c r="D17" s="261"/>
      <c r="E17" s="261">
        <v>9000000</v>
      </c>
      <c r="F17" s="261"/>
      <c r="G17" s="260"/>
      <c r="H17" s="385">
        <f>SUM(B17:G17)</f>
        <v>9000000</v>
      </c>
      <c r="I17" s="382">
        <v>5872159</v>
      </c>
      <c r="J17" s="261">
        <v>638871</v>
      </c>
      <c r="K17" s="261">
        <v>663335</v>
      </c>
      <c r="L17" s="261">
        <v>559836</v>
      </c>
      <c r="M17" s="261">
        <v>135000</v>
      </c>
      <c r="N17" s="261">
        <v>45000</v>
      </c>
      <c r="O17" s="261">
        <v>1085799</v>
      </c>
      <c r="P17" s="255">
        <f t="shared" si="4"/>
        <v>9000000</v>
      </c>
      <c r="Q17" s="146">
        <f>P17-E17</f>
        <v>0</v>
      </c>
      <c r="R17" s="83"/>
      <c r="S17" s="83"/>
      <c r="T17" s="83"/>
      <c r="U17" s="106"/>
      <c r="V17" s="83"/>
      <c r="W17" s="83"/>
      <c r="X17" s="83"/>
      <c r="Y17" s="83"/>
      <c r="Z17" s="83"/>
      <c r="AA17" s="83"/>
      <c r="AB17" s="83"/>
      <c r="AC17" s="105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</row>
    <row r="18" spans="1:43" s="73" customFormat="1" ht="30" x14ac:dyDescent="0.25">
      <c r="A18" s="366" t="s">
        <v>107</v>
      </c>
      <c r="B18" s="145"/>
      <c r="C18" s="140"/>
      <c r="D18" s="140"/>
      <c r="E18" s="140">
        <v>24229296</v>
      </c>
      <c r="F18" s="140"/>
      <c r="G18" s="144"/>
      <c r="H18" s="143">
        <v>24229296</v>
      </c>
      <c r="I18" s="141">
        <f>H18</f>
        <v>24229296</v>
      </c>
      <c r="J18" s="140"/>
      <c r="K18" s="140"/>
      <c r="L18" s="140"/>
      <c r="M18" s="139"/>
      <c r="N18" s="139"/>
      <c r="O18" s="139"/>
      <c r="P18" s="138">
        <f t="shared" si="4"/>
        <v>24229296</v>
      </c>
      <c r="Q18" s="117">
        <f>P18-I18</f>
        <v>0</v>
      </c>
      <c r="R18" s="83"/>
      <c r="S18" s="106"/>
      <c r="T18" s="83"/>
      <c r="U18" s="106"/>
      <c r="V18" s="83"/>
      <c r="W18" s="83"/>
      <c r="X18" s="83"/>
      <c r="Y18" s="83"/>
      <c r="Z18" s="83"/>
      <c r="AA18" s="83"/>
      <c r="AB18" s="83"/>
      <c r="AC18" s="105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</row>
    <row r="19" spans="1:43" s="73" customFormat="1" ht="15" x14ac:dyDescent="0.25">
      <c r="A19" s="367" t="s">
        <v>106</v>
      </c>
      <c r="B19" s="145"/>
      <c r="C19" s="140"/>
      <c r="D19" s="140"/>
      <c r="E19" s="140">
        <v>20218027</v>
      </c>
      <c r="F19" s="140"/>
      <c r="G19" s="144"/>
      <c r="H19" s="143">
        <f>SUM(B19:G19)</f>
        <v>20218027</v>
      </c>
      <c r="I19" s="141">
        <f>H19</f>
        <v>20218027</v>
      </c>
      <c r="J19" s="140"/>
      <c r="K19" s="140"/>
      <c r="L19" s="140"/>
      <c r="M19" s="140"/>
      <c r="N19" s="139"/>
      <c r="O19" s="139"/>
      <c r="P19" s="138">
        <f t="shared" si="4"/>
        <v>20218027</v>
      </c>
      <c r="Q19" s="117">
        <f>P19-I19</f>
        <v>0</v>
      </c>
      <c r="R19" s="83"/>
      <c r="S19" s="83"/>
      <c r="T19" s="83"/>
      <c r="U19" s="106"/>
      <c r="V19" s="83"/>
      <c r="W19" s="83"/>
      <c r="X19" s="83"/>
      <c r="Y19" s="83"/>
      <c r="Z19" s="83"/>
      <c r="AA19" s="83"/>
      <c r="AB19" s="83"/>
      <c r="AC19" s="105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</row>
    <row r="20" spans="1:43" s="73" customFormat="1" ht="15" x14ac:dyDescent="0.25">
      <c r="A20" s="367" t="s">
        <v>105</v>
      </c>
      <c r="B20" s="145"/>
      <c r="C20" s="140"/>
      <c r="D20" s="140"/>
      <c r="E20" s="140">
        <v>450000</v>
      </c>
      <c r="F20" s="140"/>
      <c r="G20" s="144"/>
      <c r="H20" s="143">
        <f>SUM(B20:G20)</f>
        <v>450000</v>
      </c>
      <c r="I20" s="141">
        <f>H20</f>
        <v>450000</v>
      </c>
      <c r="J20" s="140"/>
      <c r="K20" s="140"/>
      <c r="L20" s="140"/>
      <c r="M20" s="140"/>
      <c r="N20" s="139"/>
      <c r="O20" s="139"/>
      <c r="P20" s="138">
        <f t="shared" si="4"/>
        <v>450000</v>
      </c>
      <c r="Q20" s="117"/>
      <c r="R20" s="83"/>
      <c r="S20" s="83"/>
      <c r="T20" s="83"/>
      <c r="U20" s="106"/>
      <c r="V20" s="83"/>
      <c r="W20" s="83"/>
      <c r="X20" s="83"/>
      <c r="Y20" s="83"/>
      <c r="Z20" s="83"/>
      <c r="AA20" s="83"/>
      <c r="AB20" s="83"/>
      <c r="AC20" s="105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</row>
    <row r="21" spans="1:43" s="73" customFormat="1" ht="15" x14ac:dyDescent="0.25">
      <c r="A21" s="367" t="s">
        <v>104</v>
      </c>
      <c r="B21" s="145"/>
      <c r="C21" s="140"/>
      <c r="D21" s="140"/>
      <c r="E21" s="140">
        <v>3056529</v>
      </c>
      <c r="F21" s="140"/>
      <c r="G21" s="144"/>
      <c r="H21" s="143">
        <f>SUM(B21:G21)</f>
        <v>3056529</v>
      </c>
      <c r="I21" s="141">
        <f>H21</f>
        <v>3056529</v>
      </c>
      <c r="J21" s="140"/>
      <c r="K21" s="140"/>
      <c r="L21" s="140"/>
      <c r="M21" s="140"/>
      <c r="N21" s="139"/>
      <c r="O21" s="139"/>
      <c r="P21" s="138">
        <f t="shared" si="4"/>
        <v>3056529</v>
      </c>
      <c r="Q21" s="117"/>
      <c r="R21" s="83"/>
      <c r="S21" s="83"/>
      <c r="T21" s="83"/>
      <c r="U21" s="106"/>
      <c r="V21" s="83"/>
      <c r="W21" s="83"/>
      <c r="X21" s="83"/>
      <c r="Y21" s="83"/>
      <c r="Z21" s="83"/>
      <c r="AA21" s="83"/>
      <c r="AB21" s="83"/>
      <c r="AC21" s="105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</row>
    <row r="22" spans="1:43" s="73" customFormat="1" ht="15.75" thickBot="1" x14ac:dyDescent="0.3">
      <c r="A22" s="368" t="s">
        <v>103</v>
      </c>
      <c r="B22" s="267"/>
      <c r="C22" s="375"/>
      <c r="D22" s="375"/>
      <c r="E22" s="375">
        <v>22126000</v>
      </c>
      <c r="F22" s="375"/>
      <c r="G22" s="381"/>
      <c r="H22" s="386">
        <f>SUM(B22:G22)</f>
        <v>22126000</v>
      </c>
      <c r="I22" s="383">
        <f>H22</f>
        <v>22126000</v>
      </c>
      <c r="J22" s="375"/>
      <c r="K22" s="375"/>
      <c r="L22" s="375"/>
      <c r="M22" s="375"/>
      <c r="N22" s="266"/>
      <c r="O22" s="266"/>
      <c r="P22" s="254">
        <f>I22</f>
        <v>22126000</v>
      </c>
      <c r="Q22" s="117"/>
      <c r="R22" s="83"/>
      <c r="S22" s="83"/>
      <c r="T22" s="83"/>
      <c r="U22" s="106"/>
      <c r="V22" s="83"/>
      <c r="W22" s="83"/>
      <c r="X22" s="83"/>
      <c r="Y22" s="83"/>
      <c r="Z22" s="83"/>
      <c r="AA22" s="83"/>
      <c r="AB22" s="83"/>
      <c r="AC22" s="105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</row>
    <row r="23" spans="1:43" s="127" customFormat="1" ht="15" thickBot="1" x14ac:dyDescent="0.25">
      <c r="A23" s="369" t="s">
        <v>102</v>
      </c>
      <c r="B23" s="198"/>
      <c r="C23" s="130"/>
      <c r="D23" s="130"/>
      <c r="E23" s="130">
        <f t="shared" ref="E23:P23" si="5">SUM(E17:E22)</f>
        <v>79079852</v>
      </c>
      <c r="F23" s="130">
        <f t="shared" si="5"/>
        <v>0</v>
      </c>
      <c r="G23" s="129">
        <f t="shared" si="5"/>
        <v>0</v>
      </c>
      <c r="H23" s="360">
        <f t="shared" si="5"/>
        <v>79079852</v>
      </c>
      <c r="I23" s="327">
        <f t="shared" si="5"/>
        <v>75952011</v>
      </c>
      <c r="J23" s="130">
        <f t="shared" si="5"/>
        <v>638871</v>
      </c>
      <c r="K23" s="130">
        <f t="shared" si="5"/>
        <v>663335</v>
      </c>
      <c r="L23" s="130">
        <f t="shared" si="5"/>
        <v>559836</v>
      </c>
      <c r="M23" s="130">
        <f t="shared" si="5"/>
        <v>135000</v>
      </c>
      <c r="N23" s="130">
        <f t="shared" si="5"/>
        <v>45000</v>
      </c>
      <c r="O23" s="130">
        <f t="shared" si="5"/>
        <v>1085799</v>
      </c>
      <c r="P23" s="129">
        <f t="shared" si="5"/>
        <v>79079852</v>
      </c>
      <c r="Q23" s="128"/>
      <c r="R23" s="115"/>
      <c r="S23" s="115"/>
      <c r="T23" s="115"/>
      <c r="U23" s="116"/>
      <c r="V23" s="115"/>
      <c r="W23" s="115"/>
      <c r="X23" s="115"/>
      <c r="Y23" s="115"/>
      <c r="Z23" s="115"/>
      <c r="AA23" s="115"/>
      <c r="AB23" s="115"/>
      <c r="AC23" s="114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</row>
    <row r="24" spans="1:43" ht="24.95" customHeight="1" x14ac:dyDescent="0.25">
      <c r="A24" s="376"/>
      <c r="B24" s="394"/>
      <c r="C24" s="377"/>
      <c r="D24" s="378"/>
      <c r="E24" s="377"/>
      <c r="F24" s="377"/>
      <c r="G24" s="379"/>
      <c r="H24" s="387"/>
      <c r="I24" s="384"/>
      <c r="J24" s="377"/>
      <c r="K24" s="377"/>
      <c r="L24" s="377"/>
      <c r="M24" s="377"/>
      <c r="N24" s="377"/>
      <c r="O24" s="377"/>
      <c r="P24" s="379"/>
      <c r="Q24" s="136"/>
      <c r="R24" s="77"/>
      <c r="S24" s="77"/>
      <c r="T24" s="77"/>
      <c r="U24" s="78"/>
      <c r="V24" s="77"/>
      <c r="W24" s="77"/>
      <c r="X24" s="77"/>
      <c r="Y24" s="77"/>
      <c r="Z24" s="77"/>
      <c r="AA24" s="77"/>
      <c r="AB24" s="77"/>
      <c r="AC24" s="76"/>
    </row>
    <row r="25" spans="1:43" s="73" customFormat="1" ht="15.75" thickBot="1" x14ac:dyDescent="0.3">
      <c r="A25" s="380" t="s">
        <v>101</v>
      </c>
      <c r="B25" s="267"/>
      <c r="C25" s="375"/>
      <c r="D25" s="375"/>
      <c r="E25" s="375"/>
      <c r="F25" s="375"/>
      <c r="G25" s="381">
        <v>3692617</v>
      </c>
      <c r="H25" s="388">
        <v>3692617</v>
      </c>
      <c r="I25" s="383">
        <v>3692617</v>
      </c>
      <c r="J25" s="375"/>
      <c r="K25" s="375"/>
      <c r="L25" s="375"/>
      <c r="M25" s="266"/>
      <c r="N25" s="266"/>
      <c r="O25" s="266"/>
      <c r="P25" s="381">
        <f>SUM(I25:O25)</f>
        <v>3692617</v>
      </c>
      <c r="Q25" s="117">
        <f>P25-H25</f>
        <v>0</v>
      </c>
      <c r="R25" s="83"/>
      <c r="S25" s="83"/>
      <c r="T25" s="83"/>
      <c r="U25" s="106"/>
      <c r="V25" s="83"/>
      <c r="W25" s="83"/>
      <c r="X25" s="83"/>
      <c r="Y25" s="83"/>
      <c r="Z25" s="83"/>
      <c r="AA25" s="83"/>
      <c r="AB25" s="83"/>
      <c r="AC25" s="105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</row>
    <row r="26" spans="1:43" s="127" customFormat="1" ht="29.25" thickBot="1" x14ac:dyDescent="0.25">
      <c r="A26" s="369" t="s">
        <v>100</v>
      </c>
      <c r="B26" s="198"/>
      <c r="C26" s="130"/>
      <c r="D26" s="130"/>
      <c r="E26" s="130"/>
      <c r="F26" s="130"/>
      <c r="G26" s="129">
        <f t="shared" ref="G26:P26" si="6">G25</f>
        <v>3692617</v>
      </c>
      <c r="H26" s="360">
        <f t="shared" si="6"/>
        <v>3692617</v>
      </c>
      <c r="I26" s="327">
        <f t="shared" si="6"/>
        <v>3692617</v>
      </c>
      <c r="J26" s="130">
        <f t="shared" si="6"/>
        <v>0</v>
      </c>
      <c r="K26" s="130">
        <f t="shared" si="6"/>
        <v>0</v>
      </c>
      <c r="L26" s="130">
        <f t="shared" si="6"/>
        <v>0</v>
      </c>
      <c r="M26" s="130">
        <f t="shared" si="6"/>
        <v>0</v>
      </c>
      <c r="N26" s="130">
        <f t="shared" si="6"/>
        <v>0</v>
      </c>
      <c r="O26" s="130">
        <f t="shared" si="6"/>
        <v>0</v>
      </c>
      <c r="P26" s="129">
        <f t="shared" si="6"/>
        <v>3692617</v>
      </c>
      <c r="Q26" s="128"/>
      <c r="R26" s="115"/>
      <c r="S26" s="115"/>
      <c r="T26" s="115"/>
      <c r="U26" s="116"/>
      <c r="V26" s="115"/>
      <c r="W26" s="115"/>
      <c r="X26" s="115"/>
      <c r="Y26" s="115"/>
      <c r="Z26" s="115"/>
      <c r="AA26" s="115"/>
      <c r="AB26" s="115"/>
      <c r="AC26" s="114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</row>
    <row r="27" spans="1:43" s="73" customFormat="1" ht="15" x14ac:dyDescent="0.25">
      <c r="A27" s="371"/>
      <c r="B27" s="150"/>
      <c r="C27" s="125"/>
      <c r="D27" s="125"/>
      <c r="E27" s="125"/>
      <c r="F27" s="125"/>
      <c r="G27" s="149"/>
      <c r="H27" s="148"/>
      <c r="I27" s="147"/>
      <c r="J27" s="125"/>
      <c r="K27" s="125"/>
      <c r="L27" s="125"/>
      <c r="M27" s="125"/>
      <c r="N27" s="109"/>
      <c r="O27" s="109"/>
      <c r="P27" s="124"/>
      <c r="Q27" s="117"/>
      <c r="R27" s="83"/>
      <c r="S27" s="83"/>
      <c r="T27" s="83"/>
      <c r="U27" s="106"/>
      <c r="V27" s="83"/>
      <c r="W27" s="83"/>
      <c r="X27" s="83"/>
      <c r="Y27" s="83"/>
      <c r="Z27" s="83"/>
      <c r="AA27" s="83"/>
      <c r="AB27" s="83"/>
      <c r="AC27" s="105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</row>
    <row r="28" spans="1:43" s="73" customFormat="1" ht="15.75" thickBot="1" x14ac:dyDescent="0.3">
      <c r="A28" s="370" t="s">
        <v>99</v>
      </c>
      <c r="B28" s="168"/>
      <c r="C28" s="133"/>
      <c r="D28" s="133"/>
      <c r="E28" s="133"/>
      <c r="F28" s="133">
        <v>1000000</v>
      </c>
      <c r="G28" s="135"/>
      <c r="H28" s="167">
        <f>SUM(B28:G28)</f>
        <v>1000000</v>
      </c>
      <c r="I28" s="137">
        <v>1000000</v>
      </c>
      <c r="J28" s="133"/>
      <c r="K28" s="133"/>
      <c r="L28" s="133"/>
      <c r="M28" s="132"/>
      <c r="N28" s="132"/>
      <c r="O28" s="132"/>
      <c r="P28" s="131">
        <f>SUM(I28:O28)</f>
        <v>1000000</v>
      </c>
      <c r="Q28" s="117">
        <f>P28-I28</f>
        <v>0</v>
      </c>
      <c r="R28" s="83"/>
      <c r="S28" s="83"/>
      <c r="T28" s="83"/>
      <c r="U28" s="106"/>
      <c r="V28" s="83"/>
      <c r="W28" s="83"/>
      <c r="X28" s="83"/>
      <c r="Y28" s="83"/>
      <c r="Z28" s="83"/>
      <c r="AA28" s="83"/>
      <c r="AB28" s="83"/>
      <c r="AC28" s="105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</row>
    <row r="29" spans="1:43" s="127" customFormat="1" ht="15" thickBot="1" x14ac:dyDescent="0.25">
      <c r="A29" s="369" t="s">
        <v>98</v>
      </c>
      <c r="B29" s="198"/>
      <c r="C29" s="130"/>
      <c r="D29" s="130"/>
      <c r="E29" s="130"/>
      <c r="F29" s="130">
        <f t="shared" ref="F29:P29" si="7">F28</f>
        <v>1000000</v>
      </c>
      <c r="G29" s="129">
        <f t="shared" si="7"/>
        <v>0</v>
      </c>
      <c r="H29" s="360">
        <f t="shared" si="7"/>
        <v>1000000</v>
      </c>
      <c r="I29" s="327">
        <f t="shared" si="7"/>
        <v>1000000</v>
      </c>
      <c r="J29" s="130">
        <f t="shared" si="7"/>
        <v>0</v>
      </c>
      <c r="K29" s="130">
        <f t="shared" si="7"/>
        <v>0</v>
      </c>
      <c r="L29" s="130">
        <f t="shared" si="7"/>
        <v>0</v>
      </c>
      <c r="M29" s="130">
        <f t="shared" si="7"/>
        <v>0</v>
      </c>
      <c r="N29" s="130">
        <f t="shared" si="7"/>
        <v>0</v>
      </c>
      <c r="O29" s="130">
        <f t="shared" si="7"/>
        <v>0</v>
      </c>
      <c r="P29" s="129">
        <f t="shared" si="7"/>
        <v>1000000</v>
      </c>
      <c r="Q29" s="128"/>
      <c r="R29" s="115"/>
      <c r="S29" s="115"/>
      <c r="T29" s="115"/>
      <c r="U29" s="116"/>
      <c r="V29" s="115"/>
      <c r="W29" s="115"/>
      <c r="X29" s="115"/>
      <c r="Y29" s="115"/>
      <c r="Z29" s="115"/>
      <c r="AA29" s="115"/>
      <c r="AB29" s="115"/>
      <c r="AC29" s="114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</row>
    <row r="30" spans="1:43" s="112" customFormat="1" ht="24.95" customHeight="1" thickBot="1" x14ac:dyDescent="0.3">
      <c r="A30" s="393" t="s">
        <v>97</v>
      </c>
      <c r="B30" s="372">
        <f t="shared" ref="B30:P30" si="8">B15+B16+B23+B26+B29</f>
        <v>310251270</v>
      </c>
      <c r="C30" s="298">
        <f t="shared" si="8"/>
        <v>82465246</v>
      </c>
      <c r="D30" s="298">
        <f t="shared" si="8"/>
        <v>961404</v>
      </c>
      <c r="E30" s="298">
        <f t="shared" si="8"/>
        <v>79079852</v>
      </c>
      <c r="F30" s="298">
        <f t="shared" si="8"/>
        <v>1000000</v>
      </c>
      <c r="G30" s="364">
        <f t="shared" si="8"/>
        <v>3692617</v>
      </c>
      <c r="H30" s="389">
        <f t="shared" si="8"/>
        <v>435737064</v>
      </c>
      <c r="I30" s="373">
        <f t="shared" si="8"/>
        <v>276917783</v>
      </c>
      <c r="J30" s="373">
        <f t="shared" si="8"/>
        <v>30252039</v>
      </c>
      <c r="K30" s="373">
        <f t="shared" si="8"/>
        <v>34235640</v>
      </c>
      <c r="L30" s="373">
        <f t="shared" si="8"/>
        <v>26064651</v>
      </c>
      <c r="M30" s="373">
        <f t="shared" si="8"/>
        <v>16775987</v>
      </c>
      <c r="N30" s="373">
        <f t="shared" si="8"/>
        <v>7833640</v>
      </c>
      <c r="O30" s="373">
        <f t="shared" si="8"/>
        <v>43657324</v>
      </c>
      <c r="P30" s="118">
        <f t="shared" si="8"/>
        <v>435737064</v>
      </c>
      <c r="Q30" s="117">
        <f>P30-H30</f>
        <v>0</v>
      </c>
      <c r="R30" s="115"/>
      <c r="S30" s="115"/>
      <c r="T30" s="115"/>
      <c r="U30" s="116"/>
      <c r="V30" s="115"/>
      <c r="W30" s="115"/>
      <c r="X30" s="115"/>
      <c r="Y30" s="115"/>
      <c r="Z30" s="115"/>
      <c r="AA30" s="115"/>
      <c r="AB30" s="115"/>
      <c r="AC30" s="114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</row>
    <row r="31" spans="1:43" s="73" customFormat="1" ht="24.95" hidden="1" customHeight="1" x14ac:dyDescent="0.25">
      <c r="A31" s="111"/>
      <c r="B31" s="110"/>
      <c r="C31" s="109"/>
      <c r="D31" s="90"/>
      <c r="E31" s="77"/>
      <c r="F31" s="109"/>
      <c r="G31" s="109"/>
      <c r="H31" s="108">
        <v>317220050</v>
      </c>
      <c r="I31" s="108"/>
      <c r="J31" s="108"/>
      <c r="K31" s="108"/>
      <c r="L31" s="108"/>
      <c r="M31" s="108"/>
      <c r="N31" s="108"/>
      <c r="O31" s="108"/>
      <c r="P31" s="108">
        <v>15563147</v>
      </c>
      <c r="Q31" s="107"/>
      <c r="R31" s="83"/>
      <c r="S31" s="83"/>
      <c r="T31" s="90">
        <f>H30-P30</f>
        <v>0</v>
      </c>
      <c r="U31" s="106"/>
      <c r="V31" s="83"/>
      <c r="W31" s="83"/>
      <c r="X31" s="83"/>
      <c r="Y31" s="83"/>
      <c r="Z31" s="83"/>
      <c r="AA31" s="83"/>
      <c r="AB31" s="83"/>
      <c r="AC31" s="105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</row>
    <row r="32" spans="1:43" ht="24.95" hidden="1" customHeight="1" x14ac:dyDescent="0.25">
      <c r="B32" s="71"/>
      <c r="C32" s="104"/>
      <c r="D32" s="104"/>
      <c r="E32" s="104"/>
      <c r="F32" s="104"/>
      <c r="G32" s="104"/>
      <c r="H32" s="103">
        <f>H30-H31</f>
        <v>118517014</v>
      </c>
      <c r="I32" s="103" t="e">
        <f>I15+I16-I11-#REF!-I14-D11-#REF!-C14</f>
        <v>#REF!</v>
      </c>
      <c r="J32" s="103">
        <f t="shared" ref="J32:O32" si="9">J15+J16</f>
        <v>29613168</v>
      </c>
      <c r="K32" s="103">
        <f t="shared" si="9"/>
        <v>33572305</v>
      </c>
      <c r="L32" s="103">
        <f t="shared" si="9"/>
        <v>25504815</v>
      </c>
      <c r="M32" s="103">
        <f t="shared" si="9"/>
        <v>16640987</v>
      </c>
      <c r="N32" s="103">
        <f t="shared" si="9"/>
        <v>7788640</v>
      </c>
      <c r="O32" s="103">
        <f t="shared" si="9"/>
        <v>42571525</v>
      </c>
      <c r="P32" s="103"/>
      <c r="Q32" s="102"/>
      <c r="R32" s="77"/>
      <c r="S32" s="77"/>
      <c r="T32" s="77"/>
      <c r="U32" s="78"/>
      <c r="V32" s="77"/>
      <c r="W32" s="77"/>
      <c r="X32" s="77"/>
      <c r="Y32" s="77"/>
      <c r="Z32" s="77"/>
      <c r="AA32" s="77"/>
      <c r="AB32" s="77"/>
      <c r="AC32" s="76"/>
    </row>
    <row r="33" spans="1:29" ht="24.95" hidden="1" customHeight="1" x14ac:dyDescent="0.25">
      <c r="B33" s="71"/>
      <c r="C33" s="104"/>
      <c r="D33" s="104"/>
      <c r="E33" s="104"/>
      <c r="F33" s="104"/>
      <c r="G33" s="104"/>
      <c r="H33" s="103">
        <f>E18+94634</f>
        <v>24323930</v>
      </c>
      <c r="I33" s="103">
        <f>W32</f>
        <v>0</v>
      </c>
      <c r="J33" s="103">
        <f>W33</f>
        <v>0</v>
      </c>
      <c r="K33" s="103">
        <f>W34</f>
        <v>0</v>
      </c>
      <c r="L33" s="103">
        <f>W35</f>
        <v>0</v>
      </c>
      <c r="M33" s="103">
        <f>W36</f>
        <v>0</v>
      </c>
      <c r="N33" s="103">
        <f>W37</f>
        <v>0</v>
      </c>
      <c r="O33" s="103">
        <f>W38</f>
        <v>0</v>
      </c>
      <c r="P33" s="103"/>
      <c r="Q33" s="102"/>
      <c r="R33" s="77"/>
      <c r="S33" s="77"/>
      <c r="T33" s="77"/>
      <c r="U33" s="78"/>
      <c r="V33" s="77"/>
      <c r="W33" s="77"/>
      <c r="X33" s="77"/>
      <c r="Y33" s="77"/>
      <c r="Z33" s="77"/>
      <c r="AA33" s="77"/>
      <c r="AB33" s="77"/>
      <c r="AC33" s="76"/>
    </row>
    <row r="34" spans="1:29" ht="24.95" hidden="1" customHeight="1" x14ac:dyDescent="0.25">
      <c r="A34" s="101"/>
      <c r="B34" s="100"/>
      <c r="C34" s="99"/>
      <c r="D34" s="99"/>
      <c r="E34" s="99"/>
      <c r="F34" s="99"/>
      <c r="G34" s="99"/>
      <c r="H34" s="98"/>
      <c r="I34" s="97"/>
      <c r="J34" s="97"/>
      <c r="K34" s="97"/>
      <c r="L34" s="97"/>
      <c r="M34" s="97"/>
      <c r="N34" s="96"/>
      <c r="O34" s="96"/>
      <c r="P34" s="96"/>
      <c r="Q34" s="95"/>
      <c r="R34" s="77"/>
      <c r="S34" s="77"/>
      <c r="T34" s="77"/>
      <c r="U34" s="78"/>
      <c r="V34" s="77"/>
      <c r="W34" s="77"/>
      <c r="X34" s="77"/>
      <c r="Y34" s="77"/>
      <c r="Z34" s="77"/>
      <c r="AA34" s="77"/>
      <c r="AB34" s="77"/>
      <c r="AC34" s="76"/>
    </row>
    <row r="35" spans="1:29" ht="24.95" customHeight="1" x14ac:dyDescent="0.25">
      <c r="A35" s="82"/>
      <c r="B35" s="81"/>
      <c r="C35" s="79"/>
      <c r="D35" s="79"/>
      <c r="E35" s="79"/>
      <c r="F35" s="79"/>
      <c r="G35" s="79"/>
      <c r="H35" s="80"/>
      <c r="I35" s="94"/>
      <c r="J35" s="93"/>
      <c r="K35" s="93"/>
      <c r="L35" s="93"/>
      <c r="M35" s="93"/>
      <c r="N35" s="93"/>
      <c r="O35" s="93"/>
      <c r="P35" s="93"/>
      <c r="Q35" s="77"/>
      <c r="R35" s="77"/>
      <c r="S35" s="77"/>
      <c r="T35" s="77"/>
      <c r="U35" s="78"/>
      <c r="V35" s="77"/>
      <c r="W35" s="77"/>
      <c r="X35" s="77"/>
      <c r="Y35" s="77"/>
      <c r="Z35" s="77"/>
      <c r="AA35" s="77"/>
      <c r="AB35" s="77"/>
      <c r="AC35" s="76"/>
    </row>
    <row r="36" spans="1:29" ht="24.95" customHeight="1" x14ac:dyDescent="0.25">
      <c r="A36" s="82"/>
      <c r="B36" s="81"/>
      <c r="C36" s="79"/>
      <c r="D36" s="79"/>
      <c r="E36" s="79"/>
      <c r="F36" s="79"/>
      <c r="G36" s="79"/>
      <c r="H36" s="80"/>
      <c r="I36" s="79"/>
      <c r="J36" s="79"/>
      <c r="K36" s="79"/>
      <c r="L36" s="79"/>
      <c r="M36" s="79"/>
      <c r="N36" s="79"/>
      <c r="O36" s="79"/>
      <c r="P36" s="79"/>
      <c r="Q36" s="77"/>
      <c r="R36" s="77"/>
      <c r="S36" s="77"/>
      <c r="T36" s="77"/>
      <c r="U36" s="78"/>
      <c r="V36" s="77"/>
      <c r="W36" s="77"/>
      <c r="X36" s="77"/>
      <c r="Y36" s="77"/>
      <c r="Z36" s="77"/>
      <c r="AA36" s="77"/>
      <c r="AB36" s="77"/>
      <c r="AC36" s="76"/>
    </row>
    <row r="37" spans="1:29" ht="24.95" customHeight="1" x14ac:dyDescent="0.25">
      <c r="A37" s="82"/>
      <c r="B37" s="81"/>
      <c r="C37" s="79"/>
      <c r="D37" s="90"/>
      <c r="E37" s="79"/>
      <c r="F37" s="79"/>
      <c r="G37" s="79"/>
      <c r="H37" s="80"/>
      <c r="I37" s="79"/>
      <c r="J37" s="79"/>
      <c r="K37" s="79"/>
      <c r="L37" s="79"/>
      <c r="M37" s="79"/>
      <c r="N37" s="79"/>
      <c r="O37" s="79"/>
      <c r="P37" s="79"/>
      <c r="Q37" s="77"/>
      <c r="R37" s="77"/>
      <c r="S37" s="77"/>
      <c r="T37" s="77"/>
      <c r="U37" s="78"/>
      <c r="V37" s="77"/>
      <c r="W37" s="92"/>
      <c r="X37" s="91"/>
      <c r="Y37" s="91"/>
      <c r="Z37" s="91"/>
      <c r="AA37" s="91"/>
      <c r="AB37" s="91"/>
    </row>
    <row r="38" spans="1:29" ht="24.95" customHeight="1" x14ac:dyDescent="0.25">
      <c r="A38" s="82"/>
      <c r="B38" s="81"/>
      <c r="C38" s="79"/>
      <c r="D38" s="83"/>
      <c r="E38" s="79"/>
      <c r="F38" s="79"/>
      <c r="G38" s="79"/>
      <c r="H38" s="80"/>
      <c r="I38" s="79"/>
      <c r="J38" s="79"/>
      <c r="K38" s="79"/>
      <c r="L38" s="79"/>
      <c r="M38" s="79"/>
      <c r="N38" s="79"/>
      <c r="O38" s="79"/>
      <c r="P38" s="79"/>
      <c r="Q38" s="77"/>
      <c r="R38" s="77"/>
      <c r="S38" s="77"/>
      <c r="T38" s="77"/>
      <c r="U38" s="78"/>
      <c r="V38" s="77"/>
      <c r="W38" s="76"/>
    </row>
    <row r="39" spans="1:29" ht="24.95" customHeight="1" x14ac:dyDescent="0.25">
      <c r="A39" s="82"/>
      <c r="B39" s="81"/>
      <c r="C39" s="79"/>
      <c r="D39" s="90"/>
      <c r="E39" s="79"/>
      <c r="F39" s="79"/>
      <c r="G39" s="79"/>
      <c r="H39" s="80"/>
      <c r="I39" s="79"/>
      <c r="J39" s="79"/>
      <c r="K39" s="79"/>
      <c r="L39" s="79"/>
      <c r="M39" s="79"/>
      <c r="N39" s="79"/>
      <c r="O39" s="79"/>
      <c r="P39" s="79"/>
      <c r="Q39" s="77"/>
      <c r="R39" s="77"/>
      <c r="S39" s="77"/>
      <c r="T39" s="77"/>
      <c r="U39" s="78"/>
      <c r="V39" s="77"/>
      <c r="W39" s="76"/>
    </row>
    <row r="40" spans="1:29" ht="24.95" customHeight="1" x14ac:dyDescent="0.25">
      <c r="A40" s="82"/>
      <c r="B40" s="81"/>
      <c r="C40" s="79"/>
      <c r="D40" s="79"/>
      <c r="E40" s="79"/>
      <c r="F40" s="79"/>
      <c r="G40" s="79"/>
      <c r="H40" s="80"/>
      <c r="I40" s="79"/>
      <c r="J40" s="79"/>
      <c r="K40" s="79"/>
      <c r="L40" s="79"/>
      <c r="M40" s="79"/>
      <c r="N40" s="79"/>
      <c r="O40" s="79"/>
      <c r="P40" s="79"/>
      <c r="Q40" s="77"/>
      <c r="R40" s="77"/>
      <c r="S40" s="77"/>
      <c r="T40" s="77"/>
      <c r="U40" s="78"/>
      <c r="V40" s="77"/>
      <c r="W40" s="76"/>
    </row>
    <row r="41" spans="1:29" ht="24.95" customHeight="1" x14ac:dyDescent="0.25">
      <c r="A41" s="89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3"/>
      <c r="Q41" s="77"/>
      <c r="R41" s="77"/>
      <c r="S41" s="77"/>
      <c r="T41" s="77"/>
      <c r="U41" s="78"/>
      <c r="V41" s="77"/>
      <c r="W41" s="76"/>
    </row>
    <row r="42" spans="1:29" ht="24.95" customHeight="1" x14ac:dyDescent="0.25">
      <c r="A42" s="87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77"/>
      <c r="R42" s="77"/>
      <c r="S42" s="77"/>
      <c r="T42" s="77"/>
      <c r="U42" s="78"/>
      <c r="V42" s="77"/>
      <c r="W42" s="76"/>
    </row>
    <row r="43" spans="1:29" ht="24.95" customHeight="1" x14ac:dyDescent="0.25">
      <c r="A43" s="85"/>
      <c r="B43" s="77"/>
      <c r="C43" s="83"/>
      <c r="D43" s="83"/>
      <c r="E43" s="83"/>
      <c r="F43" s="83"/>
      <c r="G43" s="83"/>
      <c r="H43" s="84"/>
      <c r="I43" s="83"/>
      <c r="J43" s="83"/>
      <c r="K43" s="83"/>
      <c r="L43" s="83"/>
      <c r="M43" s="83"/>
      <c r="N43" s="83"/>
      <c r="O43" s="83"/>
      <c r="P43" s="83"/>
      <c r="Q43" s="77"/>
      <c r="R43" s="77"/>
      <c r="S43" s="77"/>
      <c r="T43" s="77"/>
      <c r="U43" s="78"/>
      <c r="V43" s="77"/>
      <c r="W43" s="76"/>
    </row>
    <row r="44" spans="1:29" ht="24.95" customHeight="1" x14ac:dyDescent="0.25">
      <c r="A44" s="82"/>
      <c r="B44" s="81"/>
      <c r="C44" s="79"/>
      <c r="D44" s="79"/>
      <c r="E44" s="79"/>
      <c r="F44" s="79"/>
      <c r="G44" s="79"/>
      <c r="H44" s="80"/>
      <c r="I44" s="79"/>
      <c r="J44" s="79"/>
      <c r="K44" s="79"/>
      <c r="L44" s="79"/>
      <c r="M44" s="79"/>
      <c r="N44" s="79"/>
      <c r="O44" s="79"/>
      <c r="P44" s="79"/>
      <c r="Q44" s="77"/>
      <c r="R44" s="77"/>
      <c r="S44" s="77"/>
      <c r="T44" s="77"/>
      <c r="U44" s="78"/>
      <c r="V44" s="77"/>
      <c r="W44" s="76"/>
    </row>
    <row r="45" spans="1:29" ht="24.95" customHeight="1" x14ac:dyDescent="0.25">
      <c r="A45" s="82"/>
      <c r="B45" s="81"/>
      <c r="C45" s="79"/>
      <c r="D45" s="79"/>
      <c r="E45" s="79"/>
      <c r="F45" s="79"/>
      <c r="G45" s="79"/>
      <c r="H45" s="80"/>
      <c r="I45" s="79"/>
      <c r="J45" s="79"/>
      <c r="K45" s="79"/>
      <c r="L45" s="79"/>
      <c r="M45" s="79"/>
      <c r="N45" s="79"/>
      <c r="O45" s="79"/>
      <c r="P45" s="79"/>
      <c r="Q45" s="77"/>
      <c r="R45" s="77"/>
      <c r="S45" s="77"/>
      <c r="T45" s="77"/>
      <c r="U45" s="78"/>
      <c r="V45" s="77"/>
      <c r="W45" s="76"/>
    </row>
    <row r="46" spans="1:29" ht="24.95" customHeight="1" x14ac:dyDescent="0.25">
      <c r="A46" s="82"/>
      <c r="B46" s="81"/>
      <c r="C46" s="79"/>
      <c r="D46" s="79"/>
      <c r="E46" s="79"/>
      <c r="F46" s="79"/>
      <c r="G46" s="79"/>
      <c r="H46" s="80"/>
      <c r="I46" s="79"/>
      <c r="J46" s="79"/>
      <c r="K46" s="79"/>
      <c r="L46" s="79"/>
      <c r="M46" s="79"/>
      <c r="N46" s="79"/>
      <c r="O46" s="79"/>
      <c r="P46" s="79"/>
      <c r="Q46" s="77"/>
      <c r="R46" s="77"/>
      <c r="S46" s="77"/>
      <c r="T46" s="77"/>
      <c r="U46" s="78"/>
      <c r="V46" s="77"/>
      <c r="W46" s="76"/>
    </row>
    <row r="47" spans="1:29" ht="24.95" customHeight="1" x14ac:dyDescent="0.25">
      <c r="A47" s="82"/>
      <c r="B47" s="81"/>
      <c r="C47" s="79"/>
      <c r="D47" s="79"/>
      <c r="E47" s="79"/>
      <c r="F47" s="79"/>
      <c r="G47" s="79"/>
      <c r="H47" s="80"/>
      <c r="I47" s="79"/>
      <c r="J47" s="79"/>
      <c r="K47" s="79"/>
      <c r="L47" s="79"/>
      <c r="M47" s="79"/>
      <c r="N47" s="79"/>
      <c r="O47" s="79"/>
      <c r="P47" s="79"/>
      <c r="Q47" s="77"/>
      <c r="R47" s="77"/>
      <c r="S47" s="77"/>
      <c r="T47" s="77"/>
      <c r="U47" s="78"/>
      <c r="V47" s="77"/>
      <c r="W47" s="76"/>
    </row>
    <row r="48" spans="1:29" ht="24.95" customHeight="1" x14ac:dyDescent="0.25">
      <c r="A48" s="82"/>
      <c r="B48" s="81"/>
      <c r="C48" s="79"/>
      <c r="D48" s="79"/>
      <c r="E48" s="79"/>
      <c r="F48" s="79"/>
      <c r="G48" s="79"/>
      <c r="H48" s="80"/>
      <c r="I48" s="79"/>
      <c r="J48" s="79"/>
      <c r="K48" s="79"/>
      <c r="L48" s="79"/>
      <c r="M48" s="79"/>
      <c r="N48" s="79"/>
      <c r="O48" s="79"/>
      <c r="P48" s="79"/>
      <c r="Q48" s="77"/>
      <c r="R48" s="77"/>
      <c r="S48" s="77"/>
      <c r="T48" s="77"/>
      <c r="U48" s="78"/>
      <c r="V48" s="77"/>
      <c r="W48" s="76"/>
    </row>
    <row r="49" spans="1:23" ht="24.95" customHeight="1" x14ac:dyDescent="0.25">
      <c r="A49" s="82"/>
      <c r="B49" s="81"/>
      <c r="C49" s="79"/>
      <c r="D49" s="79"/>
      <c r="E49" s="79"/>
      <c r="F49" s="79"/>
      <c r="G49" s="79"/>
      <c r="H49" s="80"/>
      <c r="I49" s="79"/>
      <c r="J49" s="79"/>
      <c r="K49" s="79"/>
      <c r="L49" s="79"/>
      <c r="M49" s="79"/>
      <c r="N49" s="79"/>
      <c r="O49" s="79"/>
      <c r="P49" s="79"/>
      <c r="Q49" s="77"/>
      <c r="R49" s="77"/>
      <c r="S49" s="77"/>
      <c r="T49" s="77"/>
      <c r="U49" s="78"/>
      <c r="V49" s="77"/>
      <c r="W49" s="76"/>
    </row>
    <row r="50" spans="1:23" ht="24.95" customHeight="1" x14ac:dyDescent="0.25">
      <c r="A50" s="82"/>
      <c r="B50" s="81"/>
      <c r="C50" s="79"/>
      <c r="D50" s="79"/>
      <c r="E50" s="79"/>
      <c r="F50" s="79"/>
      <c r="G50" s="79"/>
      <c r="H50" s="80"/>
      <c r="I50" s="79"/>
      <c r="J50" s="79"/>
      <c r="K50" s="79"/>
      <c r="L50" s="79"/>
      <c r="M50" s="79"/>
      <c r="N50" s="79"/>
      <c r="O50" s="79"/>
      <c r="P50" s="79"/>
      <c r="Q50" s="77"/>
      <c r="R50" s="77"/>
      <c r="S50" s="77"/>
      <c r="T50" s="77"/>
      <c r="U50" s="78"/>
      <c r="V50" s="77"/>
      <c r="W50" s="76"/>
    </row>
    <row r="51" spans="1:23" ht="24.95" customHeight="1" x14ac:dyDescent="0.25">
      <c r="A51" s="82"/>
      <c r="B51" s="81"/>
      <c r="C51" s="79"/>
      <c r="D51" s="79"/>
      <c r="E51" s="79"/>
      <c r="F51" s="79"/>
      <c r="G51" s="79"/>
      <c r="H51" s="80"/>
      <c r="I51" s="79"/>
      <c r="J51" s="79"/>
      <c r="K51" s="79"/>
      <c r="L51" s="79"/>
      <c r="M51" s="79"/>
      <c r="N51" s="79"/>
      <c r="O51" s="79"/>
      <c r="P51" s="79"/>
      <c r="Q51" s="77"/>
      <c r="R51" s="77"/>
      <c r="S51" s="77"/>
      <c r="T51" s="77"/>
      <c r="U51" s="78"/>
      <c r="V51" s="77"/>
      <c r="W51" s="76"/>
    </row>
    <row r="52" spans="1:23" ht="24.95" customHeight="1" x14ac:dyDescent="0.25">
      <c r="A52" s="82"/>
      <c r="B52" s="81"/>
      <c r="C52" s="79"/>
      <c r="D52" s="79"/>
      <c r="E52" s="79"/>
      <c r="F52" s="79"/>
      <c r="G52" s="79"/>
      <c r="H52" s="80"/>
      <c r="I52" s="79"/>
      <c r="J52" s="79"/>
      <c r="K52" s="79"/>
      <c r="L52" s="79"/>
      <c r="M52" s="79"/>
      <c r="N52" s="79"/>
      <c r="O52" s="79"/>
      <c r="P52" s="79"/>
      <c r="Q52" s="77"/>
      <c r="R52" s="77"/>
      <c r="S52" s="77"/>
      <c r="T52" s="77"/>
      <c r="U52" s="78"/>
      <c r="V52" s="77"/>
      <c r="W52" s="76"/>
    </row>
    <row r="53" spans="1:23" ht="24.95" customHeight="1" x14ac:dyDescent="0.25">
      <c r="A53" s="82"/>
      <c r="B53" s="81"/>
      <c r="C53" s="79"/>
      <c r="D53" s="79"/>
      <c r="E53" s="79"/>
      <c r="F53" s="79"/>
      <c r="G53" s="79"/>
      <c r="H53" s="80"/>
      <c r="I53" s="79"/>
      <c r="J53" s="79"/>
      <c r="K53" s="79"/>
      <c r="L53" s="79"/>
      <c r="M53" s="79"/>
      <c r="N53" s="79"/>
      <c r="O53" s="79"/>
      <c r="P53" s="79"/>
      <c r="Q53" s="77"/>
      <c r="R53" s="77"/>
      <c r="S53" s="77"/>
      <c r="T53" s="77"/>
      <c r="U53" s="78"/>
      <c r="V53" s="77"/>
      <c r="W53" s="76"/>
    </row>
    <row r="54" spans="1:23" ht="24.95" customHeight="1" x14ac:dyDescent="0.25">
      <c r="A54" s="82"/>
      <c r="B54" s="81"/>
      <c r="C54" s="79"/>
      <c r="D54" s="79"/>
      <c r="E54" s="79"/>
      <c r="F54" s="79"/>
      <c r="G54" s="79"/>
      <c r="H54" s="80"/>
      <c r="I54" s="79"/>
      <c r="J54" s="79"/>
      <c r="K54" s="79"/>
      <c r="L54" s="79"/>
      <c r="M54" s="79"/>
      <c r="N54" s="79"/>
      <c r="O54" s="79"/>
      <c r="P54" s="79"/>
      <c r="Q54" s="77"/>
      <c r="R54" s="77"/>
      <c r="S54" s="77"/>
      <c r="T54" s="77"/>
      <c r="U54" s="78"/>
      <c r="V54" s="77"/>
      <c r="W54" s="76"/>
    </row>
    <row r="55" spans="1:23" ht="24.95" customHeight="1" x14ac:dyDescent="0.25">
      <c r="A55" s="82"/>
      <c r="B55" s="81"/>
      <c r="C55" s="79"/>
      <c r="D55" s="79"/>
      <c r="E55" s="79"/>
      <c r="F55" s="79"/>
      <c r="G55" s="79"/>
      <c r="H55" s="80"/>
      <c r="I55" s="79"/>
      <c r="J55" s="79"/>
      <c r="K55" s="79"/>
      <c r="L55" s="79"/>
      <c r="M55" s="79"/>
      <c r="N55" s="79"/>
      <c r="O55" s="79"/>
      <c r="P55" s="79"/>
      <c r="Q55" s="77"/>
      <c r="R55" s="77"/>
      <c r="S55" s="77"/>
      <c r="T55" s="77"/>
      <c r="U55" s="78"/>
      <c r="V55" s="77"/>
      <c r="W55" s="76"/>
    </row>
    <row r="56" spans="1:23" ht="24.95" customHeight="1" x14ac:dyDescent="0.25">
      <c r="A56" s="82"/>
      <c r="B56" s="81"/>
      <c r="C56" s="79"/>
      <c r="D56" s="79"/>
      <c r="E56" s="79"/>
      <c r="F56" s="79"/>
      <c r="G56" s="79"/>
      <c r="H56" s="80"/>
      <c r="I56" s="79"/>
      <c r="J56" s="79"/>
      <c r="K56" s="79"/>
      <c r="L56" s="79"/>
      <c r="M56" s="79"/>
      <c r="N56" s="79"/>
      <c r="O56" s="79"/>
      <c r="P56" s="79"/>
      <c r="Q56" s="77"/>
      <c r="R56" s="77"/>
      <c r="S56" s="77"/>
      <c r="T56" s="77"/>
      <c r="U56" s="78"/>
      <c r="V56" s="77"/>
      <c r="W56" s="76"/>
    </row>
    <row r="57" spans="1:23" ht="24.95" customHeight="1" x14ac:dyDescent="0.25">
      <c r="A57" s="82"/>
      <c r="B57" s="81"/>
      <c r="C57" s="79"/>
      <c r="D57" s="79"/>
      <c r="E57" s="79"/>
      <c r="F57" s="79"/>
      <c r="G57" s="79"/>
      <c r="H57" s="80"/>
      <c r="I57" s="79"/>
      <c r="J57" s="79"/>
      <c r="K57" s="79"/>
      <c r="L57" s="79"/>
      <c r="M57" s="79"/>
      <c r="N57" s="79"/>
      <c r="O57" s="79"/>
      <c r="P57" s="79"/>
      <c r="Q57" s="77"/>
      <c r="R57" s="77"/>
      <c r="S57" s="77"/>
      <c r="T57" s="77"/>
      <c r="U57" s="78"/>
      <c r="V57" s="77"/>
      <c r="W57" s="76"/>
    </row>
    <row r="58" spans="1:23" ht="24.95" customHeight="1" x14ac:dyDescent="0.25">
      <c r="A58" s="82"/>
      <c r="B58" s="81"/>
      <c r="C58" s="79"/>
      <c r="D58" s="79"/>
      <c r="E58" s="79"/>
      <c r="F58" s="79"/>
      <c r="G58" s="79"/>
      <c r="H58" s="80"/>
      <c r="I58" s="79"/>
      <c r="J58" s="79"/>
      <c r="K58" s="79"/>
      <c r="L58" s="79"/>
      <c r="M58" s="79"/>
      <c r="N58" s="79"/>
      <c r="O58" s="79"/>
      <c r="P58" s="79"/>
      <c r="Q58" s="77"/>
      <c r="R58" s="77"/>
      <c r="S58" s="77"/>
      <c r="T58" s="77"/>
      <c r="U58" s="78"/>
      <c r="V58" s="77"/>
      <c r="W58" s="76"/>
    </row>
    <row r="59" spans="1:23" ht="24.95" customHeight="1" x14ac:dyDescent="0.25">
      <c r="A59" s="82"/>
      <c r="B59" s="81"/>
      <c r="C59" s="79"/>
      <c r="D59" s="79"/>
      <c r="E59" s="79"/>
      <c r="F59" s="79"/>
      <c r="G59" s="79"/>
      <c r="H59" s="80"/>
      <c r="I59" s="79"/>
      <c r="J59" s="79"/>
      <c r="K59" s="79"/>
      <c r="L59" s="79"/>
      <c r="M59" s="79"/>
      <c r="N59" s="79"/>
      <c r="O59" s="79"/>
      <c r="P59" s="79"/>
      <c r="Q59" s="77"/>
      <c r="R59" s="77"/>
      <c r="S59" s="77"/>
      <c r="T59" s="77"/>
      <c r="U59" s="78"/>
      <c r="V59" s="77"/>
      <c r="W59" s="76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8" scale="82" orientation="landscape" r:id="rId1"/>
  <headerFooter>
    <oddHeader>&amp;LBátaszéki Közös Önkormányzati Hivatal&amp;C2026. évi költségvetési terv&amp;R1.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7"/>
  <sheetViews>
    <sheetView topLeftCell="A13" zoomScaleNormal="100" workbookViewId="0">
      <selection activeCell="J25" sqref="J25"/>
    </sheetView>
  </sheetViews>
  <sheetFormatPr defaultColWidth="8.85546875" defaultRowHeight="15" x14ac:dyDescent="0.25"/>
  <cols>
    <col min="1" max="1" width="28.5703125" style="81" bestFit="1" customWidth="1"/>
    <col min="2" max="2" width="12.85546875" style="81" bestFit="1" customWidth="1"/>
    <col min="3" max="3" width="13.7109375" style="79" customWidth="1"/>
    <col min="4" max="4" width="11" style="79" customWidth="1"/>
    <col min="5" max="5" width="12.28515625" style="79" customWidth="1"/>
    <col min="6" max="8" width="12.5703125" style="79" customWidth="1"/>
    <col min="9" max="9" width="16.28515625" style="79" bestFit="1" customWidth="1"/>
    <col min="10" max="10" width="15.28515625" style="79" customWidth="1"/>
    <col min="11" max="13" width="14.42578125" style="79" bestFit="1" customWidth="1"/>
    <col min="14" max="14" width="15.7109375" style="79" customWidth="1"/>
    <col min="15" max="15" width="16.42578125" style="79" customWidth="1"/>
    <col min="16" max="16" width="15.7109375" style="79" bestFit="1" customWidth="1"/>
    <col min="17" max="17" width="17.140625" style="77" customWidth="1"/>
    <col min="18" max="18" width="10.140625" style="77" customWidth="1"/>
    <col min="19" max="19" width="8.28515625" style="77" customWidth="1"/>
    <col min="20" max="20" width="10.140625" style="77" bestFit="1" customWidth="1"/>
    <col min="21" max="21" width="8.85546875" style="77"/>
    <col min="22" max="22" width="12.140625" style="77" bestFit="1" customWidth="1"/>
    <col min="23" max="45" width="8.85546875" style="77"/>
    <col min="46" max="16384" width="8.85546875" style="81"/>
  </cols>
  <sheetData>
    <row r="1" spans="1:45" ht="15.75" thickBot="1" x14ac:dyDescent="0.3"/>
    <row r="2" spans="1:45" ht="15.75" hidden="1" thickBot="1" x14ac:dyDescent="0.3">
      <c r="I2" s="94">
        <v>0.57540000000000002</v>
      </c>
      <c r="J2" s="94">
        <v>8.1900000000000001E-2</v>
      </c>
      <c r="K2" s="94">
        <v>8.9499999999999996E-2</v>
      </c>
      <c r="L2" s="94">
        <v>7.51E-2</v>
      </c>
      <c r="M2" s="94">
        <v>3.8399999999999997E-2</v>
      </c>
      <c r="N2" s="94">
        <v>2.3199999999999998E-2</v>
      </c>
      <c r="O2" s="94">
        <v>0.11650000000000001</v>
      </c>
      <c r="P2" s="79">
        <f>'1.mell.Kiadások'!P2</f>
        <v>0</v>
      </c>
    </row>
    <row r="3" spans="1:45" ht="47.25" customHeight="1" thickBot="1" x14ac:dyDescent="0.3">
      <c r="A3" s="311" t="s">
        <v>160</v>
      </c>
      <c r="B3" s="328" t="s">
        <v>159</v>
      </c>
      <c r="C3" s="300" t="s">
        <v>129</v>
      </c>
      <c r="D3" s="301" t="s">
        <v>158</v>
      </c>
      <c r="E3" s="301" t="s">
        <v>157</v>
      </c>
      <c r="F3" s="301" t="s">
        <v>156</v>
      </c>
      <c r="G3" s="301" t="s">
        <v>155</v>
      </c>
      <c r="H3" s="329" t="s">
        <v>154</v>
      </c>
      <c r="I3" s="353" t="s">
        <v>128</v>
      </c>
      <c r="J3" s="300" t="s">
        <v>127</v>
      </c>
      <c r="K3" s="300" t="s">
        <v>126</v>
      </c>
      <c r="L3" s="300" t="s">
        <v>125</v>
      </c>
      <c r="M3" s="301" t="s">
        <v>153</v>
      </c>
      <c r="N3" s="301" t="s">
        <v>152</v>
      </c>
      <c r="O3" s="329" t="s">
        <v>122</v>
      </c>
      <c r="P3" s="357" t="s">
        <v>97</v>
      </c>
      <c r="R3" s="87"/>
      <c r="S3" s="87"/>
      <c r="T3" s="87"/>
    </row>
    <row r="4" spans="1:45" s="191" customFormat="1" ht="55.9" customHeight="1" x14ac:dyDescent="0.25">
      <c r="A4" s="312" t="s">
        <v>151</v>
      </c>
      <c r="B4" s="330">
        <v>28.39</v>
      </c>
      <c r="C4" s="125">
        <v>269852956</v>
      </c>
      <c r="D4" s="299">
        <v>0.66579999999999995</v>
      </c>
      <c r="E4" s="299">
        <v>7.2400000000000006E-2</v>
      </c>
      <c r="F4" s="299">
        <v>7.5200000000000003E-2</v>
      </c>
      <c r="G4" s="299">
        <v>6.3500000000000001E-2</v>
      </c>
      <c r="H4" s="331">
        <v>0.1231</v>
      </c>
      <c r="I4" s="150">
        <f>ROUND(C4*D4,0)</f>
        <v>179668098</v>
      </c>
      <c r="J4" s="125">
        <f>ROUND(C4*E4,0)</f>
        <v>19537354</v>
      </c>
      <c r="K4" s="125">
        <f>ROUND(C4*F4,0)</f>
        <v>20292942</v>
      </c>
      <c r="L4" s="125">
        <f>ROUND(C4*G4,0)</f>
        <v>17135663</v>
      </c>
      <c r="M4" s="125"/>
      <c r="N4" s="125"/>
      <c r="O4" s="149">
        <f>(C4*H4)</f>
        <v>33218898.8836</v>
      </c>
      <c r="P4" s="358">
        <f>SUM(I4:O4)</f>
        <v>269852955.8836</v>
      </c>
      <c r="Q4" s="263"/>
      <c r="R4" s="263"/>
      <c r="S4" s="258"/>
      <c r="T4" s="258"/>
      <c r="U4" s="259"/>
      <c r="V4" s="258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</row>
    <row r="5" spans="1:45" s="191" customFormat="1" ht="15.75" thickBot="1" x14ac:dyDescent="0.3">
      <c r="A5" s="313"/>
      <c r="B5" s="332"/>
      <c r="C5" s="133"/>
      <c r="D5" s="302"/>
      <c r="E5" s="302"/>
      <c r="F5" s="302"/>
      <c r="G5" s="302"/>
      <c r="H5" s="333"/>
      <c r="I5" s="168"/>
      <c r="J5" s="133"/>
      <c r="K5" s="133"/>
      <c r="L5" s="133"/>
      <c r="M5" s="133"/>
      <c r="N5" s="133"/>
      <c r="O5" s="135"/>
      <c r="P5" s="359"/>
      <c r="Q5" s="263"/>
      <c r="R5" s="263"/>
      <c r="S5" s="258"/>
      <c r="T5" s="258"/>
      <c r="U5" s="259"/>
      <c r="V5" s="258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</row>
    <row r="6" spans="1:45" s="191" customFormat="1" ht="28.5" customHeight="1" thickBot="1" x14ac:dyDescent="0.25">
      <c r="A6" s="314" t="s">
        <v>149</v>
      </c>
      <c r="B6" s="334"/>
      <c r="C6" s="130"/>
      <c r="D6" s="215"/>
      <c r="E6" s="215"/>
      <c r="F6" s="215"/>
      <c r="G6" s="215"/>
      <c r="H6" s="335"/>
      <c r="I6" s="198">
        <f t="shared" ref="I6:O6" si="0">SUM(I4:I5)</f>
        <v>179668098</v>
      </c>
      <c r="J6" s="130">
        <f t="shared" si="0"/>
        <v>19537354</v>
      </c>
      <c r="K6" s="130">
        <f t="shared" si="0"/>
        <v>20292942</v>
      </c>
      <c r="L6" s="130">
        <f t="shared" si="0"/>
        <v>17135663</v>
      </c>
      <c r="M6" s="130">
        <f t="shared" si="0"/>
        <v>0</v>
      </c>
      <c r="N6" s="130">
        <f t="shared" si="0"/>
        <v>0</v>
      </c>
      <c r="O6" s="129">
        <f t="shared" si="0"/>
        <v>33218898.8836</v>
      </c>
      <c r="P6" s="360">
        <f>SUM(I6:O6)</f>
        <v>269852955.8836</v>
      </c>
      <c r="Q6" s="263"/>
      <c r="R6" s="263"/>
      <c r="S6" s="258"/>
      <c r="T6" s="258"/>
      <c r="U6" s="259"/>
      <c r="V6" s="258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</row>
    <row r="7" spans="1:45" s="191" customFormat="1" ht="28.5" customHeight="1" x14ac:dyDescent="0.25">
      <c r="A7" s="315" t="s">
        <v>16</v>
      </c>
      <c r="B7" s="150"/>
      <c r="C7" s="125">
        <v>180000</v>
      </c>
      <c r="D7" s="125"/>
      <c r="E7" s="109"/>
      <c r="F7" s="109"/>
      <c r="G7" s="109"/>
      <c r="H7" s="257"/>
      <c r="I7" s="150">
        <v>180000</v>
      </c>
      <c r="J7" s="125"/>
      <c r="K7" s="125"/>
      <c r="L7" s="125"/>
      <c r="M7" s="125"/>
      <c r="N7" s="109"/>
      <c r="O7" s="257"/>
      <c r="P7" s="148">
        <f>SUM(I7:O7)</f>
        <v>180000</v>
      </c>
      <c r="Q7" s="263"/>
      <c r="R7" s="263"/>
      <c r="S7" s="258"/>
      <c r="T7" s="258"/>
      <c r="U7" s="259"/>
      <c r="V7" s="258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</row>
    <row r="8" spans="1:45" s="191" customFormat="1" ht="28.5" customHeight="1" x14ac:dyDescent="0.25">
      <c r="A8" s="316" t="s">
        <v>18</v>
      </c>
      <c r="B8" s="145"/>
      <c r="C8" s="140">
        <v>1543392</v>
      </c>
      <c r="D8" s="140"/>
      <c r="E8" s="139"/>
      <c r="F8" s="139"/>
      <c r="G8" s="139"/>
      <c r="H8" s="256"/>
      <c r="I8" s="145">
        <v>1543392</v>
      </c>
      <c r="J8" s="139"/>
      <c r="K8" s="139"/>
      <c r="L8" s="139"/>
      <c r="M8" s="139"/>
      <c r="N8" s="139"/>
      <c r="O8" s="256"/>
      <c r="P8" s="143">
        <f>SUM(I8:O8)</f>
        <v>1543392</v>
      </c>
      <c r="Q8" s="263"/>
      <c r="R8" s="263"/>
      <c r="S8" s="258"/>
      <c r="T8" s="258"/>
      <c r="U8" s="259"/>
      <c r="V8" s="258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</row>
    <row r="9" spans="1:45" s="191" customFormat="1" ht="28.5" customHeight="1" x14ac:dyDescent="0.25">
      <c r="A9" s="316" t="s">
        <v>24</v>
      </c>
      <c r="B9" s="145"/>
      <c r="C9" s="140">
        <v>465316</v>
      </c>
      <c r="D9" s="140"/>
      <c r="E9" s="139"/>
      <c r="F9" s="139"/>
      <c r="G9" s="139"/>
      <c r="H9" s="256"/>
      <c r="I9" s="145">
        <v>465316</v>
      </c>
      <c r="J9" s="139"/>
      <c r="K9" s="139"/>
      <c r="L9" s="139"/>
      <c r="M9" s="139"/>
      <c r="N9" s="139"/>
      <c r="O9" s="256"/>
      <c r="P9" s="143">
        <f>SUM(I9:O9)</f>
        <v>465316</v>
      </c>
      <c r="Q9" s="263"/>
      <c r="R9" s="263"/>
      <c r="S9" s="258"/>
      <c r="T9" s="258"/>
      <c r="U9" s="259"/>
      <c r="V9" s="258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</row>
    <row r="10" spans="1:45" s="191" customFormat="1" ht="28.5" customHeight="1" thickBot="1" x14ac:dyDescent="0.3">
      <c r="A10" s="317" t="s">
        <v>178</v>
      </c>
      <c r="B10" s="168"/>
      <c r="C10" s="133">
        <v>347985</v>
      </c>
      <c r="D10" s="133"/>
      <c r="E10" s="132"/>
      <c r="F10" s="132"/>
      <c r="G10" s="132"/>
      <c r="H10" s="336"/>
      <c r="I10" s="168">
        <v>347985</v>
      </c>
      <c r="J10" s="132"/>
      <c r="K10" s="132"/>
      <c r="L10" s="132"/>
      <c r="M10" s="132"/>
      <c r="N10" s="132"/>
      <c r="O10" s="336"/>
      <c r="P10" s="167">
        <f>SUM(I10:O10)</f>
        <v>347985</v>
      </c>
      <c r="Q10" s="263"/>
      <c r="R10" s="263"/>
      <c r="S10" s="258"/>
      <c r="T10" s="258"/>
      <c r="U10" s="259"/>
      <c r="V10" s="258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</row>
    <row r="11" spans="1:45" s="191" customFormat="1" ht="28.5" customHeight="1" thickBot="1" x14ac:dyDescent="0.25">
      <c r="A11" s="318" t="s">
        <v>177</v>
      </c>
      <c r="B11" s="198"/>
      <c r="C11" s="130">
        <f>SUM(C7:C10)</f>
        <v>2536693</v>
      </c>
      <c r="D11" s="130"/>
      <c r="E11" s="265"/>
      <c r="F11" s="265"/>
      <c r="G11" s="265"/>
      <c r="H11" s="264"/>
      <c r="I11" s="198">
        <f>SUM(I7:I10)</f>
        <v>2536693</v>
      </c>
      <c r="J11" s="265"/>
      <c r="K11" s="265"/>
      <c r="L11" s="265"/>
      <c r="M11" s="265"/>
      <c r="N11" s="265"/>
      <c r="O11" s="264"/>
      <c r="P11" s="360">
        <f>SUM(P7:P10)</f>
        <v>2536693</v>
      </c>
      <c r="Q11" s="263"/>
      <c r="R11" s="263"/>
      <c r="S11" s="258"/>
      <c r="T11" s="258"/>
      <c r="U11" s="259"/>
      <c r="V11" s="258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</row>
    <row r="12" spans="1:45" s="191" customFormat="1" ht="28.5" customHeight="1" x14ac:dyDescent="0.25">
      <c r="A12" s="319" t="s">
        <v>176</v>
      </c>
      <c r="B12" s="337"/>
      <c r="C12" s="125">
        <v>3692617</v>
      </c>
      <c r="D12" s="253"/>
      <c r="E12" s="253"/>
      <c r="F12" s="253"/>
      <c r="G12" s="253"/>
      <c r="H12" s="338"/>
      <c r="I12" s="150">
        <v>2458463</v>
      </c>
      <c r="J12" s="125">
        <v>267472</v>
      </c>
      <c r="K12" s="125">
        <v>277714</v>
      </c>
      <c r="L12" s="125">
        <v>234383</v>
      </c>
      <c r="M12" s="125"/>
      <c r="N12" s="125"/>
      <c r="O12" s="149">
        <v>454585</v>
      </c>
      <c r="P12" s="148">
        <f>SUM(I12:O12)</f>
        <v>3692617</v>
      </c>
      <c r="Q12" s="192"/>
      <c r="R12" s="258"/>
      <c r="S12" s="258"/>
      <c r="T12" s="258"/>
      <c r="U12" s="259"/>
      <c r="V12" s="258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</row>
    <row r="13" spans="1:45" s="79" customFormat="1" x14ac:dyDescent="0.25">
      <c r="A13" s="316" t="s">
        <v>175</v>
      </c>
      <c r="B13" s="145"/>
      <c r="C13" s="140">
        <v>20218027</v>
      </c>
      <c r="D13" s="140"/>
      <c r="E13" s="139"/>
      <c r="F13" s="139"/>
      <c r="G13" s="139"/>
      <c r="H13" s="256"/>
      <c r="I13" s="145">
        <f>C13</f>
        <v>20218027</v>
      </c>
      <c r="J13" s="140"/>
      <c r="K13" s="140"/>
      <c r="L13" s="140"/>
      <c r="M13" s="140"/>
      <c r="N13" s="139"/>
      <c r="O13" s="256"/>
      <c r="P13" s="143">
        <f>SUM(I13:O13)</f>
        <v>20218027</v>
      </c>
      <c r="Q13" s="90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</row>
    <row r="14" spans="1:45" s="79" customFormat="1" x14ac:dyDescent="0.25">
      <c r="A14" s="316" t="s">
        <v>174</v>
      </c>
      <c r="B14" s="145"/>
      <c r="C14" s="140">
        <v>250209</v>
      </c>
      <c r="D14" s="140"/>
      <c r="E14" s="139"/>
      <c r="F14" s="139"/>
      <c r="G14" s="139"/>
      <c r="H14" s="256"/>
      <c r="I14" s="145">
        <f>C14</f>
        <v>250209</v>
      </c>
      <c r="J14" s="140"/>
      <c r="K14" s="140"/>
      <c r="L14" s="140"/>
      <c r="M14" s="140"/>
      <c r="N14" s="139"/>
      <c r="O14" s="256"/>
      <c r="P14" s="143">
        <f>SUM(I14:O14)</f>
        <v>250209</v>
      </c>
      <c r="Q14" s="90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</row>
    <row r="15" spans="1:45" s="79" customFormat="1" x14ac:dyDescent="0.25">
      <c r="A15" s="316" t="s">
        <v>105</v>
      </c>
      <c r="B15" s="145"/>
      <c r="C15" s="140">
        <v>4400602</v>
      </c>
      <c r="D15" s="140"/>
      <c r="E15" s="139"/>
      <c r="F15" s="139"/>
      <c r="G15" s="139"/>
      <c r="H15" s="256"/>
      <c r="I15" s="145">
        <f>C15</f>
        <v>4400602</v>
      </c>
      <c r="J15" s="140"/>
      <c r="K15" s="140"/>
      <c r="L15" s="140"/>
      <c r="M15" s="140"/>
      <c r="N15" s="139"/>
      <c r="O15" s="256"/>
      <c r="P15" s="143">
        <f>SUM(I15:O15)</f>
        <v>4400602</v>
      </c>
      <c r="Q15" s="90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</row>
    <row r="16" spans="1:45" s="79" customFormat="1" x14ac:dyDescent="0.25">
      <c r="A16" s="316" t="s">
        <v>104</v>
      </c>
      <c r="B16" s="145"/>
      <c r="C16" s="140">
        <v>3056529</v>
      </c>
      <c r="D16" s="140"/>
      <c r="E16" s="139"/>
      <c r="F16" s="139"/>
      <c r="G16" s="139"/>
      <c r="H16" s="256"/>
      <c r="I16" s="145">
        <f>C16</f>
        <v>3056529</v>
      </c>
      <c r="J16" s="140"/>
      <c r="K16" s="140"/>
      <c r="L16" s="140"/>
      <c r="M16" s="140"/>
      <c r="N16" s="139"/>
      <c r="O16" s="256"/>
      <c r="P16" s="143">
        <f>SUM(I16:O16)</f>
        <v>3056529</v>
      </c>
      <c r="Q16" s="90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</row>
    <row r="17" spans="1:45" s="79" customFormat="1" ht="15.75" thickBot="1" x14ac:dyDescent="0.3">
      <c r="A17" s="320" t="s">
        <v>103</v>
      </c>
      <c r="B17" s="339"/>
      <c r="C17" s="303">
        <v>22126000</v>
      </c>
      <c r="D17" s="99"/>
      <c r="E17" s="99"/>
      <c r="F17" s="99"/>
      <c r="G17" s="99"/>
      <c r="H17" s="340"/>
      <c r="I17" s="168">
        <f>C17</f>
        <v>22126000</v>
      </c>
      <c r="J17" s="99"/>
      <c r="K17" s="99"/>
      <c r="L17" s="99"/>
      <c r="M17" s="99"/>
      <c r="N17" s="99"/>
      <c r="O17" s="340"/>
      <c r="P17" s="361"/>
      <c r="Q17" s="90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</row>
    <row r="18" spans="1:45" s="252" customFormat="1" ht="29.25" thickBot="1" x14ac:dyDescent="0.25">
      <c r="A18" s="321" t="s">
        <v>74</v>
      </c>
      <c r="B18" s="341"/>
      <c r="C18" s="130">
        <f>SUM(C12:C17)</f>
        <v>53743984</v>
      </c>
      <c r="D18" s="200"/>
      <c r="E18" s="200"/>
      <c r="F18" s="200"/>
      <c r="G18" s="200"/>
      <c r="H18" s="342"/>
      <c r="I18" s="198">
        <f t="shared" ref="I18:O18" si="1">SUM(I12:I17)</f>
        <v>52509830</v>
      </c>
      <c r="J18" s="130">
        <f t="shared" si="1"/>
        <v>267472</v>
      </c>
      <c r="K18" s="130">
        <f t="shared" si="1"/>
        <v>277714</v>
      </c>
      <c r="L18" s="130">
        <f t="shared" si="1"/>
        <v>234383</v>
      </c>
      <c r="M18" s="130">
        <f t="shared" si="1"/>
        <v>0</v>
      </c>
      <c r="N18" s="130">
        <f t="shared" si="1"/>
        <v>0</v>
      </c>
      <c r="O18" s="129">
        <f t="shared" si="1"/>
        <v>454585</v>
      </c>
      <c r="P18" s="360">
        <f>SUM(I18:O18)</f>
        <v>53743984</v>
      </c>
      <c r="Q18" s="88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</row>
    <row r="19" spans="1:45" s="252" customFormat="1" thickBot="1" x14ac:dyDescent="0.25">
      <c r="A19" s="322"/>
      <c r="B19" s="343"/>
      <c r="C19" s="126"/>
      <c r="D19" s="253"/>
      <c r="E19" s="253"/>
      <c r="F19" s="253"/>
      <c r="G19" s="253"/>
      <c r="H19" s="338"/>
      <c r="I19" s="171"/>
      <c r="J19" s="126"/>
      <c r="K19" s="126"/>
      <c r="L19" s="126"/>
      <c r="M19" s="126"/>
      <c r="N19" s="126"/>
      <c r="O19" s="124"/>
      <c r="P19" s="148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</row>
    <row r="20" spans="1:45" s="252" customFormat="1" ht="14.25" hidden="1" x14ac:dyDescent="0.2">
      <c r="A20" s="323" t="s">
        <v>173</v>
      </c>
      <c r="B20" s="344"/>
      <c r="C20" s="142">
        <f>C4+C11+C18</f>
        <v>326133633</v>
      </c>
      <c r="D20" s="247"/>
      <c r="E20" s="247"/>
      <c r="F20" s="247"/>
      <c r="G20" s="247"/>
      <c r="H20" s="345"/>
      <c r="I20" s="354">
        <f t="shared" ref="I20:P20" si="2">I6+I11+I18</f>
        <v>234714621</v>
      </c>
      <c r="J20" s="142">
        <f t="shared" si="2"/>
        <v>19804826</v>
      </c>
      <c r="K20" s="142">
        <f t="shared" si="2"/>
        <v>20570656</v>
      </c>
      <c r="L20" s="142">
        <f t="shared" si="2"/>
        <v>17370046</v>
      </c>
      <c r="M20" s="142">
        <f t="shared" si="2"/>
        <v>0</v>
      </c>
      <c r="N20" s="142">
        <f t="shared" si="2"/>
        <v>0</v>
      </c>
      <c r="O20" s="138">
        <f t="shared" si="2"/>
        <v>33673483.883599997</v>
      </c>
      <c r="P20" s="143">
        <f t="shared" si="2"/>
        <v>326133632.8836</v>
      </c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</row>
    <row r="21" spans="1:45" s="252" customFormat="1" ht="14.25" hidden="1" x14ac:dyDescent="0.2">
      <c r="A21" s="323" t="s">
        <v>172</v>
      </c>
      <c r="B21" s="344"/>
      <c r="C21" s="142"/>
      <c r="D21" s="247"/>
      <c r="E21" s="247"/>
      <c r="F21" s="247"/>
      <c r="G21" s="247"/>
      <c r="H21" s="345"/>
      <c r="I21" s="354">
        <f t="shared" ref="I21:P21" si="3">I28-I20</f>
        <v>42203162</v>
      </c>
      <c r="J21" s="142">
        <f t="shared" si="3"/>
        <v>10447213</v>
      </c>
      <c r="K21" s="142">
        <f t="shared" si="3"/>
        <v>13664984</v>
      </c>
      <c r="L21" s="142">
        <f t="shared" si="3"/>
        <v>8694605</v>
      </c>
      <c r="M21" s="142">
        <f t="shared" si="3"/>
        <v>16775987</v>
      </c>
      <c r="N21" s="142">
        <f t="shared" si="3"/>
        <v>7833640</v>
      </c>
      <c r="O21" s="138">
        <f t="shared" si="3"/>
        <v>9983840.1164000034</v>
      </c>
      <c r="P21" s="143">
        <f t="shared" si="3"/>
        <v>109603431.1164</v>
      </c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</row>
    <row r="22" spans="1:45" s="252" customFormat="1" ht="14.25" hidden="1" x14ac:dyDescent="0.2">
      <c r="A22" s="324"/>
      <c r="B22" s="346"/>
      <c r="C22" s="134"/>
      <c r="D22" s="304"/>
      <c r="E22" s="304"/>
      <c r="F22" s="304"/>
      <c r="G22" s="304"/>
      <c r="H22" s="347"/>
      <c r="I22" s="355"/>
      <c r="J22" s="134"/>
      <c r="K22" s="134"/>
      <c r="L22" s="134"/>
      <c r="M22" s="134"/>
      <c r="N22" s="134"/>
      <c r="O22" s="131"/>
      <c r="P22" s="167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</row>
    <row r="23" spans="1:45" s="79" customFormat="1" ht="44.25" thickBot="1" x14ac:dyDescent="0.3">
      <c r="A23" s="325" t="s">
        <v>171</v>
      </c>
      <c r="B23" s="348"/>
      <c r="C23" s="119"/>
      <c r="D23" s="305"/>
      <c r="E23" s="305"/>
      <c r="F23" s="305"/>
      <c r="G23" s="305"/>
      <c r="H23" s="349"/>
      <c r="I23" s="348">
        <f t="shared" ref="I23:O23" si="4">I28-I6-I11-I18</f>
        <v>42203162</v>
      </c>
      <c r="J23" s="119">
        <f t="shared" si="4"/>
        <v>10447213</v>
      </c>
      <c r="K23" s="119">
        <f t="shared" si="4"/>
        <v>13664984</v>
      </c>
      <c r="L23" s="119">
        <f t="shared" si="4"/>
        <v>8694605</v>
      </c>
      <c r="M23" s="119">
        <f t="shared" si="4"/>
        <v>16775987</v>
      </c>
      <c r="N23" s="119">
        <f t="shared" si="4"/>
        <v>7833640</v>
      </c>
      <c r="O23" s="250">
        <f t="shared" si="4"/>
        <v>9983840.1163999997</v>
      </c>
      <c r="P23" s="362">
        <f>SUM(I23:O23)</f>
        <v>109603431.1164</v>
      </c>
      <c r="Q23" s="83"/>
      <c r="R23" s="251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</row>
    <row r="24" spans="1:45" s="79" customFormat="1" ht="15.75" thickBot="1" x14ac:dyDescent="0.3">
      <c r="A24" s="326" t="s">
        <v>179</v>
      </c>
      <c r="B24" s="123"/>
      <c r="C24" s="122"/>
      <c r="D24" s="306"/>
      <c r="E24" s="306"/>
      <c r="F24" s="306"/>
      <c r="G24" s="306"/>
      <c r="H24" s="350"/>
      <c r="I24" s="123">
        <v>6000000</v>
      </c>
      <c r="J24" s="122">
        <v>-1500000</v>
      </c>
      <c r="K24" s="122">
        <v>-1500000</v>
      </c>
      <c r="L24" s="122">
        <v>-1500000</v>
      </c>
      <c r="M24" s="122"/>
      <c r="N24" s="306"/>
      <c r="O24" s="121">
        <v>-1500000</v>
      </c>
      <c r="P24" s="120">
        <f>SUM(I24:O24)</f>
        <v>0</v>
      </c>
      <c r="Q24" s="83"/>
      <c r="R24" s="251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</row>
    <row r="25" spans="1:45" s="244" customFormat="1" ht="53.25" customHeight="1" thickBot="1" x14ac:dyDescent="0.35">
      <c r="A25" s="325" t="s">
        <v>170</v>
      </c>
      <c r="B25" s="351"/>
      <c r="C25" s="307"/>
      <c r="D25" s="308"/>
      <c r="E25" s="308"/>
      <c r="F25" s="308"/>
      <c r="G25" s="308"/>
      <c r="H25" s="352"/>
      <c r="I25" s="356">
        <f t="shared" ref="I25:O25" si="5">I23+I24</f>
        <v>48203162</v>
      </c>
      <c r="J25" s="309">
        <f t="shared" si="5"/>
        <v>8947213</v>
      </c>
      <c r="K25" s="309">
        <f t="shared" si="5"/>
        <v>12164984</v>
      </c>
      <c r="L25" s="309">
        <f t="shared" si="5"/>
        <v>7194605</v>
      </c>
      <c r="M25" s="309">
        <f t="shared" si="5"/>
        <v>16775987</v>
      </c>
      <c r="N25" s="309">
        <f t="shared" si="5"/>
        <v>7833640</v>
      </c>
      <c r="O25" s="310">
        <f t="shared" si="5"/>
        <v>8483840.1163999997</v>
      </c>
      <c r="P25" s="363">
        <f>SUM(I25:O25)</f>
        <v>109603431.1164</v>
      </c>
      <c r="Q25" s="165"/>
      <c r="R25" s="86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</row>
    <row r="26" spans="1:45" s="249" customFormat="1" ht="30" customHeight="1" thickBot="1" x14ac:dyDescent="0.25">
      <c r="A26" s="398" t="s">
        <v>169</v>
      </c>
      <c r="B26" s="399"/>
      <c r="C26" s="399"/>
      <c r="D26" s="399"/>
      <c r="E26" s="399"/>
      <c r="F26" s="399"/>
      <c r="G26" s="399"/>
      <c r="H26" s="400"/>
      <c r="I26" s="348">
        <f t="shared" ref="I26:O26" si="6">I6+I11+I18+I25</f>
        <v>282917783</v>
      </c>
      <c r="J26" s="119">
        <f t="shared" si="6"/>
        <v>28752039</v>
      </c>
      <c r="K26" s="119">
        <f t="shared" si="6"/>
        <v>32735640</v>
      </c>
      <c r="L26" s="119">
        <f t="shared" si="6"/>
        <v>24564651</v>
      </c>
      <c r="M26" s="119">
        <f t="shared" si="6"/>
        <v>16775987</v>
      </c>
      <c r="N26" s="119">
        <f t="shared" si="6"/>
        <v>7833640</v>
      </c>
      <c r="O26" s="250">
        <f t="shared" si="6"/>
        <v>42157324</v>
      </c>
      <c r="P26" s="364">
        <f>SUM(I26:O26)</f>
        <v>435737064</v>
      </c>
      <c r="Q26" s="88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</row>
    <row r="27" spans="1:45" s="154" customFormat="1" thickBot="1" x14ac:dyDescent="0.25"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spans="1:45" s="244" customFormat="1" ht="28.5" customHeight="1" thickBot="1" x14ac:dyDescent="0.3">
      <c r="A28" s="401" t="s">
        <v>168</v>
      </c>
      <c r="B28" s="402"/>
      <c r="C28" s="402"/>
      <c r="D28" s="402"/>
      <c r="E28" s="402"/>
      <c r="F28" s="402"/>
      <c r="G28" s="402"/>
      <c r="H28" s="402"/>
      <c r="I28" s="348">
        <f>'1.mell.Kiadások'!I30</f>
        <v>276917783</v>
      </c>
      <c r="J28" s="119">
        <f>'1.mell.Kiadások'!J30</f>
        <v>30252039</v>
      </c>
      <c r="K28" s="119">
        <f>'1.mell.Kiadások'!K30</f>
        <v>34235640</v>
      </c>
      <c r="L28" s="119">
        <f>'1.mell.Kiadások'!L30</f>
        <v>26064651</v>
      </c>
      <c r="M28" s="119">
        <f>'1.mell.Kiadások'!M30</f>
        <v>16775987</v>
      </c>
      <c r="N28" s="119">
        <f>'1.mell.Kiadások'!N30</f>
        <v>7833640</v>
      </c>
      <c r="O28" s="250">
        <f>'1.mell.Kiadások'!O30</f>
        <v>43657324</v>
      </c>
      <c r="P28" s="362">
        <f>SUM(I28:O28)</f>
        <v>435737064</v>
      </c>
      <c r="Q28" s="86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</row>
    <row r="29" spans="1:45" s="165" customFormat="1" x14ac:dyDescent="0.25">
      <c r="A29" s="81"/>
      <c r="B29" s="93"/>
      <c r="C29" s="93"/>
      <c r="D29" s="93"/>
      <c r="E29" s="93"/>
      <c r="F29" s="93"/>
      <c r="G29" s="93"/>
      <c r="H29" s="93"/>
      <c r="I29" s="86"/>
      <c r="J29" s="86"/>
      <c r="K29" s="86"/>
      <c r="L29" s="86"/>
      <c r="M29" s="86"/>
      <c r="N29" s="86"/>
      <c r="O29" s="86"/>
    </row>
    <row r="30" spans="1:45" s="154" customFormat="1" x14ac:dyDescent="0.25">
      <c r="A30" s="154" t="s">
        <v>167</v>
      </c>
      <c r="B30" s="243"/>
      <c r="C30" s="243"/>
      <c r="D30" s="243"/>
      <c r="E30" s="243"/>
      <c r="F30" s="243"/>
      <c r="G30" s="243"/>
      <c r="H30" s="243"/>
      <c r="I30" s="88">
        <f t="shared" ref="I30:P30" si="7">I26-I28</f>
        <v>6000000</v>
      </c>
      <c r="J30" s="88">
        <f t="shared" si="7"/>
        <v>-1500000</v>
      </c>
      <c r="K30" s="88">
        <f t="shared" si="7"/>
        <v>-1500000</v>
      </c>
      <c r="L30" s="88">
        <f t="shared" si="7"/>
        <v>-1500000</v>
      </c>
      <c r="M30" s="88">
        <f t="shared" si="7"/>
        <v>0</v>
      </c>
      <c r="N30" s="88">
        <f t="shared" si="7"/>
        <v>0</v>
      </c>
      <c r="O30" s="88">
        <f t="shared" si="7"/>
        <v>-1500000</v>
      </c>
      <c r="P30" s="88">
        <f t="shared" si="7"/>
        <v>0</v>
      </c>
    </row>
    <row r="31" spans="1:45" s="192" customFormat="1" x14ac:dyDescent="0.25">
      <c r="A31" s="93"/>
      <c r="B31" s="93"/>
      <c r="C31" s="93"/>
      <c r="D31" s="93"/>
      <c r="E31" s="93"/>
      <c r="F31" s="93"/>
      <c r="G31" s="93"/>
      <c r="H31" s="93"/>
      <c r="I31" s="248"/>
      <c r="J31" s="248"/>
      <c r="K31" s="248"/>
      <c r="L31" s="248"/>
      <c r="M31" s="248"/>
      <c r="N31" s="248"/>
      <c r="O31" s="248"/>
      <c r="P31" s="248"/>
    </row>
    <row r="32" spans="1:45" s="192" customFormat="1" hidden="1" x14ac:dyDescent="0.25">
      <c r="A32" s="93"/>
      <c r="B32" s="93"/>
      <c r="C32" s="93"/>
      <c r="D32" s="93"/>
      <c r="E32" s="93"/>
      <c r="F32" s="93"/>
      <c r="G32" s="93"/>
      <c r="H32" s="93"/>
      <c r="I32" s="248"/>
      <c r="J32" s="248"/>
      <c r="K32" s="248"/>
      <c r="L32" s="248"/>
      <c r="M32" s="248"/>
      <c r="N32" s="248"/>
      <c r="O32" s="248"/>
      <c r="P32" s="248"/>
    </row>
    <row r="33" spans="1:45" s="192" customFormat="1" hidden="1" x14ac:dyDescent="0.25">
      <c r="B33" s="93"/>
      <c r="C33" s="88"/>
      <c r="D33" s="93"/>
      <c r="E33" s="93"/>
      <c r="F33" s="93"/>
      <c r="G33" s="93"/>
      <c r="H33" s="93"/>
      <c r="I33" s="248"/>
      <c r="J33" s="248"/>
      <c r="K33" s="248"/>
      <c r="L33" s="248"/>
      <c r="M33" s="248"/>
      <c r="N33" s="248"/>
      <c r="O33" s="248"/>
      <c r="P33" s="248"/>
    </row>
    <row r="34" spans="1:45" s="77" customFormat="1" hidden="1" x14ac:dyDescent="0.25">
      <c r="A34" s="193" t="s">
        <v>11</v>
      </c>
      <c r="B34" s="93"/>
      <c r="C34" s="93"/>
      <c r="D34" s="93"/>
      <c r="E34" s="93"/>
      <c r="F34" s="93"/>
      <c r="G34" s="93"/>
      <c r="H34" s="93"/>
      <c r="I34" s="90"/>
      <c r="J34" s="90"/>
      <c r="K34" s="90"/>
      <c r="L34" s="90"/>
      <c r="M34" s="83"/>
      <c r="N34" s="83"/>
      <c r="O34" s="83"/>
      <c r="P34" s="83"/>
    </row>
    <row r="35" spans="1:45" s="192" customFormat="1" hidden="1" x14ac:dyDescent="0.25">
      <c r="A35" s="192" t="s">
        <v>166</v>
      </c>
      <c r="C35" s="248"/>
      <c r="D35" s="248"/>
      <c r="E35" s="93"/>
      <c r="F35" s="93"/>
      <c r="G35" s="93"/>
      <c r="H35" s="93"/>
      <c r="I35" s="247">
        <f>I26/P26</f>
        <v>0.64928555859549286</v>
      </c>
      <c r="J35" s="247">
        <f>J26/P26</f>
        <v>6.5984836672053224E-2</v>
      </c>
      <c r="K35" s="247">
        <f>K26/P26</f>
        <v>7.5127049554820524E-2</v>
      </c>
      <c r="L35" s="247">
        <f>L26/P26</f>
        <v>5.6374940370002583E-2</v>
      </c>
      <c r="M35" s="247">
        <f>M26/P26</f>
        <v>3.8500252528437653E-2</v>
      </c>
      <c r="N35" s="247">
        <f>N26/P26</f>
        <v>1.7977906052077313E-2</v>
      </c>
      <c r="O35" s="247">
        <f>O26/P26</f>
        <v>9.6749456227115907E-2</v>
      </c>
      <c r="P35" s="247">
        <f>SUM(I35:O35)</f>
        <v>1</v>
      </c>
    </row>
    <row r="36" spans="1:45" s="77" customFormat="1" hidden="1" x14ac:dyDescent="0.25">
      <c r="C36" s="90"/>
      <c r="D36" s="93"/>
      <c r="E36" s="93"/>
      <c r="F36" s="93"/>
      <c r="G36" s="93"/>
      <c r="H36" s="93"/>
      <c r="I36" s="90"/>
      <c r="J36" s="90"/>
      <c r="K36" s="90"/>
      <c r="L36" s="90"/>
      <c r="M36" s="83"/>
      <c r="N36" s="83"/>
      <c r="O36" s="83"/>
      <c r="P36" s="83"/>
    </row>
    <row r="37" spans="1:45" s="154" customFormat="1" hidden="1" x14ac:dyDescent="0.25">
      <c r="A37" s="154" t="s">
        <v>165</v>
      </c>
      <c r="C37" s="88"/>
      <c r="D37" s="93"/>
      <c r="E37" s="93"/>
      <c r="F37" s="93"/>
      <c r="G37" s="93"/>
      <c r="H37" s="93"/>
      <c r="I37" s="142">
        <f>I23-I30</f>
        <v>36203162</v>
      </c>
      <c r="J37" s="142">
        <f t="shared" ref="J37:P37" si="8">J23-J30</f>
        <v>11947213</v>
      </c>
      <c r="K37" s="142">
        <f t="shared" si="8"/>
        <v>15164984</v>
      </c>
      <c r="L37" s="142">
        <f t="shared" si="8"/>
        <v>10194605</v>
      </c>
      <c r="M37" s="142">
        <f t="shared" si="8"/>
        <v>16775987</v>
      </c>
      <c r="N37" s="142">
        <f t="shared" si="8"/>
        <v>7833640</v>
      </c>
      <c r="O37" s="142">
        <f t="shared" si="8"/>
        <v>11483840.1164</v>
      </c>
      <c r="P37" s="142">
        <f t="shared" si="8"/>
        <v>109603431.1164</v>
      </c>
    </row>
    <row r="38" spans="1:45" s="77" customFormat="1" hidden="1" x14ac:dyDescent="0.25">
      <c r="A38" s="93"/>
      <c r="B38" s="93"/>
      <c r="C38" s="93"/>
      <c r="D38" s="93"/>
      <c r="E38" s="93"/>
      <c r="F38" s="93"/>
      <c r="G38" s="93"/>
      <c r="H38" s="93"/>
      <c r="I38" s="90"/>
      <c r="J38" s="90"/>
      <c r="K38" s="90"/>
      <c r="L38" s="90"/>
      <c r="M38" s="83"/>
      <c r="N38" s="83"/>
      <c r="O38" s="83"/>
      <c r="P38" s="83"/>
    </row>
    <row r="39" spans="1:45" s="209" customFormat="1" ht="29.25" hidden="1" customHeight="1" x14ac:dyDescent="0.3">
      <c r="A39" s="208" t="s">
        <v>195</v>
      </c>
      <c r="B39" s="208"/>
      <c r="C39" s="208"/>
      <c r="D39" s="208"/>
      <c r="E39" s="208"/>
      <c r="F39" s="208"/>
      <c r="G39" s="208"/>
      <c r="H39" s="208"/>
      <c r="I39" s="211">
        <v>42346540</v>
      </c>
      <c r="J39" s="211">
        <v>7192792</v>
      </c>
      <c r="K39" s="211">
        <v>9405445</v>
      </c>
      <c r="L39" s="211">
        <v>6413772</v>
      </c>
      <c r="M39" s="211">
        <v>11257362</v>
      </c>
      <c r="N39" s="211">
        <v>6187811</v>
      </c>
      <c r="O39" s="211">
        <v>4531441</v>
      </c>
      <c r="P39" s="211">
        <f>SUM(I39:O39)</f>
        <v>87335163</v>
      </c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</row>
    <row r="40" spans="1:45" s="209" customFormat="1" ht="18.75" hidden="1" x14ac:dyDescent="0.3">
      <c r="A40" s="209" t="s">
        <v>164</v>
      </c>
      <c r="C40" s="246"/>
      <c r="D40" s="246"/>
      <c r="E40" s="246"/>
      <c r="F40" s="246"/>
      <c r="G40" s="246"/>
      <c r="H40" s="246"/>
      <c r="I40" s="246">
        <f t="shared" ref="I40:P40" si="9">I25-I39</f>
        <v>5856622</v>
      </c>
      <c r="J40" s="246">
        <f t="shared" si="9"/>
        <v>1754421</v>
      </c>
      <c r="K40" s="246">
        <f t="shared" si="9"/>
        <v>2759539</v>
      </c>
      <c r="L40" s="246">
        <f t="shared" si="9"/>
        <v>780833</v>
      </c>
      <c r="M40" s="246">
        <f t="shared" si="9"/>
        <v>5518625</v>
      </c>
      <c r="N40" s="246">
        <f t="shared" si="9"/>
        <v>1645829</v>
      </c>
      <c r="O40" s="246">
        <f t="shared" si="9"/>
        <v>3952399.1163999997</v>
      </c>
      <c r="P40" s="246">
        <f t="shared" si="9"/>
        <v>22268268.116400003</v>
      </c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</row>
    <row r="41" spans="1:45" s="187" customFormat="1" ht="18.75" hidden="1" x14ac:dyDescent="0.3">
      <c r="C41" s="245"/>
      <c r="D41" s="245"/>
      <c r="E41" s="245"/>
      <c r="F41" s="245"/>
      <c r="G41" s="245"/>
      <c r="H41" s="245"/>
      <c r="I41" s="245"/>
      <c r="J41" s="245">
        <f t="shared" ref="J41:O41" si="10">SUM(J39:J40)</f>
        <v>8947213</v>
      </c>
      <c r="K41" s="245">
        <f t="shared" si="10"/>
        <v>12164984</v>
      </c>
      <c r="L41" s="245">
        <f t="shared" si="10"/>
        <v>7194605</v>
      </c>
      <c r="M41" s="245">
        <f t="shared" si="10"/>
        <v>16775987</v>
      </c>
      <c r="N41" s="245">
        <f t="shared" si="10"/>
        <v>7833640</v>
      </c>
      <c r="O41" s="245">
        <f t="shared" si="10"/>
        <v>8483840.1163999997</v>
      </c>
      <c r="P41" s="245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</row>
    <row r="42" spans="1:45" x14ac:dyDescent="0.25">
      <c r="A42" s="397" t="s">
        <v>163</v>
      </c>
      <c r="B42" s="397"/>
      <c r="C42" s="397"/>
      <c r="D42" s="397"/>
      <c r="E42" s="397"/>
      <c r="F42" s="397"/>
      <c r="G42" s="397"/>
      <c r="H42" s="397"/>
      <c r="I42" s="395">
        <f>I25+P6</f>
        <v>318056117.8836</v>
      </c>
      <c r="J42" s="93"/>
      <c r="K42" s="93"/>
      <c r="L42" s="93"/>
    </row>
    <row r="43" spans="1:45" x14ac:dyDescent="0.25">
      <c r="A43" s="244"/>
      <c r="B43" s="244"/>
      <c r="C43" s="243"/>
      <c r="D43" s="243"/>
      <c r="E43" s="243"/>
      <c r="F43" s="243"/>
      <c r="G43" s="243"/>
      <c r="H43" s="243"/>
      <c r="I43" s="395"/>
      <c r="J43" s="93"/>
      <c r="K43" s="93"/>
      <c r="L43" s="93"/>
    </row>
    <row r="44" spans="1:45" x14ac:dyDescent="0.25">
      <c r="A44" s="397" t="s">
        <v>162</v>
      </c>
      <c r="B44" s="397"/>
      <c r="C44" s="397"/>
      <c r="D44" s="397"/>
      <c r="E44" s="397"/>
      <c r="F44" s="397"/>
      <c r="G44" s="397"/>
      <c r="H44" s="397"/>
      <c r="I44" s="395">
        <f>J25+K25+L25+M25+N25+O25</f>
        <v>61400269.116400003</v>
      </c>
      <c r="J44" s="93"/>
      <c r="K44" s="93"/>
      <c r="L44" s="93"/>
    </row>
    <row r="45" spans="1:45" x14ac:dyDescent="0.25">
      <c r="A45" s="207"/>
      <c r="B45" s="207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6"/>
      <c r="N45" s="206"/>
      <c r="O45" s="206"/>
      <c r="P45" s="206"/>
    </row>
    <row r="46" spans="1:45" hidden="1" x14ac:dyDescent="0.25">
      <c r="A46" s="191" t="s">
        <v>35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</row>
    <row r="47" spans="1:45" hidden="1" x14ac:dyDescent="0.25">
      <c r="A47" s="403" t="s">
        <v>161</v>
      </c>
      <c r="B47" s="403"/>
      <c r="C47" s="403"/>
      <c r="D47" s="403"/>
      <c r="E47" s="403"/>
      <c r="F47" s="403"/>
      <c r="G47" s="403"/>
      <c r="H47" s="403"/>
      <c r="I47" s="403"/>
      <c r="J47" s="403"/>
      <c r="K47" s="403"/>
      <c r="L47" s="403"/>
      <c r="M47" s="403"/>
      <c r="N47" s="403"/>
      <c r="O47" s="403"/>
      <c r="P47" s="403"/>
    </row>
    <row r="48" spans="1:45" ht="15.75" hidden="1" thickBot="1" x14ac:dyDescent="0.3">
      <c r="C48" s="93"/>
      <c r="D48" s="93"/>
      <c r="E48" s="93"/>
      <c r="F48" s="93"/>
      <c r="G48" s="93"/>
      <c r="H48" s="93"/>
      <c r="I48" s="94">
        <v>0.57540000000000002</v>
      </c>
      <c r="J48" s="94">
        <v>8.1900000000000001E-2</v>
      </c>
      <c r="K48" s="94">
        <v>8.9499999999999996E-2</v>
      </c>
      <c r="L48" s="94">
        <v>7.51E-2</v>
      </c>
      <c r="M48" s="94">
        <v>3.8399999999999997E-2</v>
      </c>
      <c r="N48" s="94">
        <v>2.3199999999999998E-2</v>
      </c>
      <c r="O48" s="94">
        <v>0.11650000000000001</v>
      </c>
      <c r="P48" s="94"/>
    </row>
    <row r="49" spans="1:45" ht="29.25" hidden="1" thickBot="1" x14ac:dyDescent="0.3">
      <c r="A49" s="242" t="s">
        <v>160</v>
      </c>
      <c r="B49" s="241" t="s">
        <v>159</v>
      </c>
      <c r="C49" s="240" t="s">
        <v>129</v>
      </c>
      <c r="D49" s="239" t="s">
        <v>158</v>
      </c>
      <c r="E49" s="235" t="s">
        <v>157</v>
      </c>
      <c r="F49" s="235" t="s">
        <v>156</v>
      </c>
      <c r="G49" s="235" t="s">
        <v>155</v>
      </c>
      <c r="H49" s="238" t="s">
        <v>154</v>
      </c>
      <c r="I49" s="237" t="s">
        <v>128</v>
      </c>
      <c r="J49" s="236" t="s">
        <v>127</v>
      </c>
      <c r="K49" s="236" t="s">
        <v>126</v>
      </c>
      <c r="L49" s="236" t="s">
        <v>125</v>
      </c>
      <c r="M49" s="235" t="s">
        <v>153</v>
      </c>
      <c r="N49" s="235" t="s">
        <v>152</v>
      </c>
      <c r="O49" s="234" t="s">
        <v>122</v>
      </c>
      <c r="P49" s="233" t="s">
        <v>97</v>
      </c>
    </row>
    <row r="50" spans="1:45" ht="45.75" hidden="1" thickBot="1" x14ac:dyDescent="0.3">
      <c r="A50" s="232" t="s">
        <v>151</v>
      </c>
      <c r="B50" s="231">
        <v>28.39</v>
      </c>
      <c r="C50" s="230">
        <v>204410606</v>
      </c>
      <c r="D50" s="229">
        <f>D4</f>
        <v>0.66579999999999995</v>
      </c>
      <c r="E50" s="229">
        <f>E4</f>
        <v>7.2400000000000006E-2</v>
      </c>
      <c r="F50" s="229">
        <f>F4</f>
        <v>7.5200000000000003E-2</v>
      </c>
      <c r="G50" s="229">
        <f>G4</f>
        <v>6.3500000000000001E-2</v>
      </c>
      <c r="H50" s="229">
        <f>H4</f>
        <v>0.1231</v>
      </c>
      <c r="I50" s="228">
        <f>ROUND(C50*D50,0)</f>
        <v>136096581</v>
      </c>
      <c r="J50" s="227">
        <f>ROUND(C50*E50,0)</f>
        <v>14799328</v>
      </c>
      <c r="K50" s="227">
        <f>ROUND(C50*F50,0)</f>
        <v>15371678</v>
      </c>
      <c r="L50" s="227">
        <f>ROUND(C50*G50,0)</f>
        <v>12980073</v>
      </c>
      <c r="M50" s="227"/>
      <c r="N50" s="227"/>
      <c r="O50" s="226">
        <f>(C50*H50)</f>
        <v>25162945.5986</v>
      </c>
      <c r="P50" s="225">
        <f>SUM(I50:O50)</f>
        <v>204410605.5986</v>
      </c>
    </row>
    <row r="51" spans="1:45" ht="45.75" hidden="1" thickBot="1" x14ac:dyDescent="0.3">
      <c r="A51" s="224" t="s">
        <v>150</v>
      </c>
      <c r="B51" s="223"/>
      <c r="C51" s="222">
        <v>65442350</v>
      </c>
      <c r="D51" s="221"/>
      <c r="E51" s="220"/>
      <c r="F51" s="220"/>
      <c r="G51" s="220"/>
      <c r="H51" s="219"/>
      <c r="I51" s="218">
        <f t="shared" ref="I51:O51" si="11">$C$51*I48</f>
        <v>37655528.190000005</v>
      </c>
      <c r="J51" s="218">
        <f t="shared" si="11"/>
        <v>5359728.4649999999</v>
      </c>
      <c r="K51" s="218">
        <f t="shared" si="11"/>
        <v>5857090.3250000002</v>
      </c>
      <c r="L51" s="218">
        <f t="shared" si="11"/>
        <v>4914720.4850000003</v>
      </c>
      <c r="M51" s="218">
        <f t="shared" si="11"/>
        <v>2512986.2399999998</v>
      </c>
      <c r="N51" s="218">
        <f t="shared" si="11"/>
        <v>1518262.5199999998</v>
      </c>
      <c r="O51" s="218">
        <f t="shared" si="11"/>
        <v>7624033.7750000004</v>
      </c>
      <c r="P51" s="217">
        <f>SUM(I51:O51)</f>
        <v>65442350.000000007</v>
      </c>
    </row>
    <row r="52" spans="1:45" ht="30" hidden="1" thickBot="1" x14ac:dyDescent="0.3">
      <c r="A52" s="204" t="s">
        <v>149</v>
      </c>
      <c r="B52" s="203"/>
      <c r="C52" s="202">
        <f>SUM(C50:C51)</f>
        <v>269852956</v>
      </c>
      <c r="D52" s="216"/>
      <c r="E52" s="215"/>
      <c r="F52" s="215"/>
      <c r="G52" s="215"/>
      <c r="H52" s="214"/>
      <c r="I52" s="213">
        <f t="shared" ref="I52:P52" si="12">SUM(I50:I51)</f>
        <v>173752109.19</v>
      </c>
      <c r="J52" s="213">
        <f t="shared" si="12"/>
        <v>20159056.465</v>
      </c>
      <c r="K52" s="213">
        <f t="shared" si="12"/>
        <v>21228768.324999999</v>
      </c>
      <c r="L52" s="213">
        <f t="shared" si="12"/>
        <v>17894793.484999999</v>
      </c>
      <c r="M52" s="213">
        <f t="shared" si="12"/>
        <v>2512986.2399999998</v>
      </c>
      <c r="N52" s="213">
        <f t="shared" si="12"/>
        <v>1518262.5199999998</v>
      </c>
      <c r="O52" s="213">
        <f t="shared" si="12"/>
        <v>32786979.373599999</v>
      </c>
      <c r="P52" s="213">
        <f t="shared" si="12"/>
        <v>269852955.59860003</v>
      </c>
    </row>
    <row r="53" spans="1:45" hidden="1" x14ac:dyDescent="0.25">
      <c r="C53" s="93"/>
      <c r="D53" s="93"/>
      <c r="E53" s="93"/>
      <c r="F53" s="93"/>
      <c r="G53" s="93"/>
      <c r="H53" s="93"/>
      <c r="I53" s="93"/>
      <c r="J53" s="93"/>
      <c r="K53" s="93"/>
      <c r="L53" s="93"/>
    </row>
    <row r="54" spans="1:45" hidden="1" x14ac:dyDescent="0.25">
      <c r="A54" s="81" t="s">
        <v>148</v>
      </c>
      <c r="C54" s="195"/>
      <c r="D54" s="195"/>
      <c r="E54" s="195"/>
      <c r="F54" s="195"/>
      <c r="G54" s="195"/>
      <c r="H54" s="195"/>
      <c r="I54" s="195">
        <f t="shared" ref="I54:O54" si="13">I52+I11+I18</f>
        <v>228798632.19</v>
      </c>
      <c r="J54" s="195">
        <f t="shared" si="13"/>
        <v>20426528.465</v>
      </c>
      <c r="K54" s="195">
        <f t="shared" si="13"/>
        <v>21506482.324999999</v>
      </c>
      <c r="L54" s="195">
        <f t="shared" si="13"/>
        <v>18129176.484999999</v>
      </c>
      <c r="M54" s="195">
        <f t="shared" si="13"/>
        <v>2512986.2399999998</v>
      </c>
      <c r="N54" s="195">
        <f t="shared" si="13"/>
        <v>1518262.5199999998</v>
      </c>
      <c r="O54" s="195">
        <f t="shared" si="13"/>
        <v>33241564.373599999</v>
      </c>
      <c r="P54" s="195">
        <f>SUM(I54:O54)</f>
        <v>326133632.59860003</v>
      </c>
      <c r="Q54" s="196"/>
    </row>
    <row r="55" spans="1:45" hidden="1" x14ac:dyDescent="0.25">
      <c r="A55" s="81" t="s">
        <v>147</v>
      </c>
      <c r="C55" s="195"/>
      <c r="D55" s="195"/>
      <c r="E55" s="195"/>
      <c r="F55" s="195"/>
      <c r="G55" s="195"/>
      <c r="H55" s="195"/>
      <c r="I55" s="195">
        <f t="shared" ref="I55:P55" si="14">I28</f>
        <v>276917783</v>
      </c>
      <c r="J55" s="195">
        <f t="shared" si="14"/>
        <v>30252039</v>
      </c>
      <c r="K55" s="195">
        <f t="shared" si="14"/>
        <v>34235640</v>
      </c>
      <c r="L55" s="195">
        <f t="shared" si="14"/>
        <v>26064651</v>
      </c>
      <c r="M55" s="195">
        <f t="shared" si="14"/>
        <v>16775987</v>
      </c>
      <c r="N55" s="195">
        <f t="shared" si="14"/>
        <v>7833640</v>
      </c>
      <c r="O55" s="195">
        <f t="shared" si="14"/>
        <v>43657324</v>
      </c>
      <c r="P55" s="195">
        <f t="shared" si="14"/>
        <v>435737064</v>
      </c>
    </row>
    <row r="56" spans="1:45" hidden="1" x14ac:dyDescent="0.25">
      <c r="A56" s="81" t="s">
        <v>146</v>
      </c>
      <c r="C56" s="195"/>
      <c r="D56" s="195"/>
      <c r="E56" s="195"/>
      <c r="F56" s="195"/>
      <c r="G56" s="195"/>
      <c r="H56" s="195"/>
      <c r="I56" s="195">
        <f t="shared" ref="I56:P56" si="15">I55-I54</f>
        <v>48119150.810000002</v>
      </c>
      <c r="J56" s="195">
        <f t="shared" si="15"/>
        <v>9825510.5350000001</v>
      </c>
      <c r="K56" s="195">
        <f t="shared" si="15"/>
        <v>12729157.675000001</v>
      </c>
      <c r="L56" s="195">
        <f t="shared" si="15"/>
        <v>7935474.5150000006</v>
      </c>
      <c r="M56" s="195">
        <f t="shared" si="15"/>
        <v>14263000.76</v>
      </c>
      <c r="N56" s="195">
        <f t="shared" si="15"/>
        <v>6315377.4800000004</v>
      </c>
      <c r="O56" s="195">
        <f t="shared" si="15"/>
        <v>10415759.626400001</v>
      </c>
      <c r="P56" s="195">
        <f t="shared" si="15"/>
        <v>109603431.40139997</v>
      </c>
    </row>
    <row r="57" spans="1:45" hidden="1" x14ac:dyDescent="0.25">
      <c r="C57" s="195"/>
      <c r="D57" s="195"/>
      <c r="E57" s="195"/>
      <c r="F57" s="195"/>
      <c r="G57" s="195"/>
      <c r="H57" s="195"/>
      <c r="I57" s="195">
        <v>6000000</v>
      </c>
      <c r="J57" s="195">
        <v>-1500000</v>
      </c>
      <c r="K57" s="195">
        <v>-1500000</v>
      </c>
      <c r="L57" s="195">
        <v>-1500000</v>
      </c>
      <c r="M57" s="195"/>
      <c r="N57" s="195"/>
      <c r="O57" s="195">
        <v>-1500000</v>
      </c>
      <c r="P57" s="195"/>
    </row>
    <row r="58" spans="1:45" s="209" customFormat="1" ht="18.75" hidden="1" x14ac:dyDescent="0.3">
      <c r="A58" s="212" t="s">
        <v>145</v>
      </c>
      <c r="B58" s="212"/>
      <c r="C58" s="212"/>
      <c r="D58" s="212"/>
      <c r="E58" s="212"/>
      <c r="F58" s="212"/>
      <c r="G58" s="212"/>
      <c r="H58" s="212"/>
      <c r="I58" s="211">
        <f t="shared" ref="I58:O58" si="16">SUM(I56:I57)</f>
        <v>54119150.810000002</v>
      </c>
      <c r="J58" s="211">
        <f t="shared" si="16"/>
        <v>8325510.5350000001</v>
      </c>
      <c r="K58" s="211">
        <f t="shared" si="16"/>
        <v>11229157.675000001</v>
      </c>
      <c r="L58" s="211">
        <f t="shared" si="16"/>
        <v>6435474.5150000006</v>
      </c>
      <c r="M58" s="211">
        <f t="shared" si="16"/>
        <v>14263000.76</v>
      </c>
      <c r="N58" s="211">
        <f t="shared" si="16"/>
        <v>6315377.4800000004</v>
      </c>
      <c r="O58" s="211">
        <f t="shared" si="16"/>
        <v>8915759.6264000013</v>
      </c>
      <c r="P58" s="211">
        <f>SUM(I58:O58)</f>
        <v>109603431.4014</v>
      </c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</row>
    <row r="59" spans="1:45" hidden="1" x14ac:dyDescent="0.25">
      <c r="I59" s="93"/>
      <c r="J59" s="93"/>
      <c r="K59" s="93"/>
      <c r="L59" s="93"/>
      <c r="M59" s="93"/>
      <c r="N59" s="93"/>
      <c r="O59" s="93"/>
      <c r="P59" s="93"/>
    </row>
    <row r="60" spans="1:45" ht="18.75" hidden="1" x14ac:dyDescent="0.3">
      <c r="A60" s="209" t="s">
        <v>144</v>
      </c>
      <c r="B60" s="209"/>
      <c r="C60" s="209"/>
      <c r="D60" s="209"/>
      <c r="E60" s="209"/>
      <c r="F60" s="209"/>
      <c r="G60" s="209"/>
      <c r="H60" s="209"/>
      <c r="I60" s="208">
        <f t="shared" ref="I60:O60" si="17">I58-I25</f>
        <v>5915988.8100000024</v>
      </c>
      <c r="J60" s="208">
        <f t="shared" si="17"/>
        <v>-621702.46499999985</v>
      </c>
      <c r="K60" s="208">
        <f t="shared" si="17"/>
        <v>-935826.32499999925</v>
      </c>
      <c r="L60" s="208">
        <f t="shared" si="17"/>
        <v>-759130.4849999994</v>
      </c>
      <c r="M60" s="208">
        <f t="shared" si="17"/>
        <v>-2512986.2400000002</v>
      </c>
      <c r="N60" s="208">
        <f t="shared" si="17"/>
        <v>-1518262.5199999996</v>
      </c>
      <c r="O60" s="208">
        <f t="shared" si="17"/>
        <v>431919.51000000164</v>
      </c>
      <c r="P60" s="208">
        <f>SUM(I60:O60)</f>
        <v>0.28500000573694706</v>
      </c>
    </row>
    <row r="61" spans="1:45" hidden="1" x14ac:dyDescent="0.25">
      <c r="A61" s="207"/>
      <c r="B61" s="207"/>
      <c r="C61" s="206"/>
      <c r="D61" s="206"/>
      <c r="E61" s="206"/>
      <c r="F61" s="206"/>
      <c r="G61" s="206"/>
      <c r="H61" s="206"/>
      <c r="I61" s="205"/>
      <c r="J61" s="205"/>
      <c r="K61" s="205"/>
      <c r="L61" s="205"/>
      <c r="M61" s="205"/>
      <c r="N61" s="205"/>
      <c r="O61" s="205"/>
      <c r="P61" s="205"/>
    </row>
    <row r="62" spans="1:45" hidden="1" x14ac:dyDescent="0.25">
      <c r="A62" s="81" t="s">
        <v>45</v>
      </c>
    </row>
    <row r="63" spans="1:45" hidden="1" x14ac:dyDescent="0.25"/>
    <row r="64" spans="1:45" hidden="1" x14ac:dyDescent="0.25"/>
    <row r="65" spans="1:45" ht="15.75" hidden="1" x14ac:dyDescent="0.25">
      <c r="A65" s="396" t="s">
        <v>143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</row>
    <row r="66" spans="1:45" hidden="1" x14ac:dyDescent="0.25"/>
    <row r="67" spans="1:45" ht="15.75" hidden="1" thickBot="1" x14ac:dyDescent="0.3">
      <c r="M67" s="94">
        <v>3.8399999999999997E-2</v>
      </c>
      <c r="N67" s="94">
        <v>2.3199999999999998E-2</v>
      </c>
    </row>
    <row r="68" spans="1:45" ht="30" hidden="1" thickBot="1" x14ac:dyDescent="0.3">
      <c r="A68" s="204" t="s">
        <v>142</v>
      </c>
      <c r="B68" s="203">
        <v>28.39</v>
      </c>
      <c r="C68" s="202">
        <v>269852956</v>
      </c>
      <c r="D68" s="201">
        <v>0.57540000000000002</v>
      </c>
      <c r="E68" s="200">
        <v>8.1900000000000001E-2</v>
      </c>
      <c r="F68" s="200">
        <v>8.9499999999999996E-2</v>
      </c>
      <c r="G68" s="200">
        <v>7.51E-2</v>
      </c>
      <c r="H68" s="199">
        <v>0.11650000000000001</v>
      </c>
      <c r="I68" s="198">
        <f>C68*D68</f>
        <v>155273390.88240001</v>
      </c>
      <c r="J68" s="198">
        <f>C68*E68</f>
        <v>22100957.0964</v>
      </c>
      <c r="K68" s="198">
        <f>C68*F68</f>
        <v>24151839.561999999</v>
      </c>
      <c r="L68" s="198">
        <f>ROUND(C68*G68,0)</f>
        <v>20265957</v>
      </c>
      <c r="M68" s="198">
        <f>C68*M67</f>
        <v>10362353.510399999</v>
      </c>
      <c r="N68" s="198">
        <f>C68*N67</f>
        <v>6260588.5791999996</v>
      </c>
      <c r="O68" s="129">
        <f>(C68*H68)</f>
        <v>31437869.374000002</v>
      </c>
      <c r="P68" s="197">
        <f>SUM(I68:O68)</f>
        <v>269852956.00440001</v>
      </c>
    </row>
    <row r="69" spans="1:45" hidden="1" x14ac:dyDescent="0.25">
      <c r="A69" s="81" t="s">
        <v>141</v>
      </c>
      <c r="I69" s="195">
        <f t="shared" ref="I69:P69" si="18">I68+I11+I18</f>
        <v>210319913.88240001</v>
      </c>
      <c r="J69" s="195">
        <f t="shared" si="18"/>
        <v>22368429.0964</v>
      </c>
      <c r="K69" s="195">
        <f t="shared" si="18"/>
        <v>24429553.561999999</v>
      </c>
      <c r="L69" s="195">
        <f t="shared" si="18"/>
        <v>20500340</v>
      </c>
      <c r="M69" s="195">
        <f t="shared" si="18"/>
        <v>10362353.510399999</v>
      </c>
      <c r="N69" s="195">
        <f t="shared" si="18"/>
        <v>6260588.5791999996</v>
      </c>
      <c r="O69" s="195">
        <f t="shared" si="18"/>
        <v>31892454.374000002</v>
      </c>
      <c r="P69" s="195">
        <f t="shared" si="18"/>
        <v>326133633.00440001</v>
      </c>
    </row>
    <row r="70" spans="1:45" hidden="1" x14ac:dyDescent="0.25">
      <c r="A70" s="81" t="s">
        <v>140</v>
      </c>
      <c r="I70" s="195">
        <f t="shared" ref="I70:P70" si="19">I28</f>
        <v>276917783</v>
      </c>
      <c r="J70" s="195">
        <f t="shared" si="19"/>
        <v>30252039</v>
      </c>
      <c r="K70" s="195">
        <f t="shared" si="19"/>
        <v>34235640</v>
      </c>
      <c r="L70" s="195">
        <f t="shared" si="19"/>
        <v>26064651</v>
      </c>
      <c r="M70" s="195">
        <f t="shared" si="19"/>
        <v>16775987</v>
      </c>
      <c r="N70" s="195">
        <f t="shared" si="19"/>
        <v>7833640</v>
      </c>
      <c r="O70" s="195">
        <f t="shared" si="19"/>
        <v>43657324</v>
      </c>
      <c r="P70" s="195">
        <f t="shared" si="19"/>
        <v>435737064</v>
      </c>
    </row>
    <row r="71" spans="1:45" hidden="1" x14ac:dyDescent="0.25">
      <c r="A71" s="81" t="s">
        <v>139</v>
      </c>
      <c r="I71" s="195">
        <f t="shared" ref="I71:P71" si="20">I70-I69</f>
        <v>66597869.117599994</v>
      </c>
      <c r="J71" s="195">
        <f t="shared" si="20"/>
        <v>7883609.9035999998</v>
      </c>
      <c r="K71" s="195">
        <f t="shared" si="20"/>
        <v>9806086.438000001</v>
      </c>
      <c r="L71" s="195">
        <f t="shared" si="20"/>
        <v>5564311</v>
      </c>
      <c r="M71" s="195">
        <f t="shared" si="20"/>
        <v>6413633.4896000009</v>
      </c>
      <c r="N71" s="195">
        <f t="shared" si="20"/>
        <v>1573051.4208000004</v>
      </c>
      <c r="O71" s="195">
        <f t="shared" si="20"/>
        <v>11764869.625999998</v>
      </c>
      <c r="P71" s="195">
        <f t="shared" si="20"/>
        <v>109603430.99559999</v>
      </c>
      <c r="Q71" s="196"/>
    </row>
    <row r="72" spans="1:45" hidden="1" x14ac:dyDescent="0.25">
      <c r="I72" s="195">
        <v>6000000</v>
      </c>
      <c r="J72" s="195">
        <v>-1500000</v>
      </c>
      <c r="K72" s="195">
        <v>-1500000</v>
      </c>
      <c r="L72" s="195">
        <v>-1500000</v>
      </c>
      <c r="M72" s="195"/>
      <c r="N72" s="195"/>
      <c r="O72" s="195">
        <v>-1500000</v>
      </c>
      <c r="P72" s="195">
        <f>SUM(I72:O72)</f>
        <v>0</v>
      </c>
    </row>
    <row r="73" spans="1:45" s="191" customFormat="1" ht="14.25" hidden="1" x14ac:dyDescent="0.2">
      <c r="A73" s="191" t="s">
        <v>138</v>
      </c>
      <c r="C73" s="194"/>
      <c r="D73" s="194"/>
      <c r="E73" s="194"/>
      <c r="F73" s="194"/>
      <c r="G73" s="194"/>
      <c r="H73" s="194"/>
      <c r="I73" s="193">
        <f t="shared" ref="I73:P73" si="21">SUM(I71:I72)</f>
        <v>72597869.117599994</v>
      </c>
      <c r="J73" s="193">
        <f t="shared" si="21"/>
        <v>6383609.9035999998</v>
      </c>
      <c r="K73" s="193">
        <f t="shared" si="21"/>
        <v>8306086.438000001</v>
      </c>
      <c r="L73" s="193">
        <f t="shared" si="21"/>
        <v>4064311</v>
      </c>
      <c r="M73" s="193">
        <f t="shared" si="21"/>
        <v>6413633.4896000009</v>
      </c>
      <c r="N73" s="193">
        <f t="shared" si="21"/>
        <v>1573051.4208000004</v>
      </c>
      <c r="O73" s="193">
        <f t="shared" si="21"/>
        <v>10264869.625999998</v>
      </c>
      <c r="P73" s="193">
        <f t="shared" si="21"/>
        <v>109603430.99559999</v>
      </c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</row>
    <row r="74" spans="1:45" hidden="1" x14ac:dyDescent="0.25">
      <c r="I74" s="81"/>
      <c r="J74" s="81"/>
      <c r="K74" s="81"/>
      <c r="L74" s="81"/>
      <c r="M74" s="81"/>
      <c r="N74" s="81"/>
      <c r="O74" s="81"/>
      <c r="P74" s="81"/>
    </row>
    <row r="75" spans="1:45" s="187" customFormat="1" ht="18.75" hidden="1" x14ac:dyDescent="0.3">
      <c r="A75" s="187" t="s">
        <v>137</v>
      </c>
      <c r="C75" s="190"/>
      <c r="D75" s="190"/>
      <c r="E75" s="190"/>
      <c r="F75" s="190"/>
      <c r="G75" s="190"/>
      <c r="H75" s="190"/>
      <c r="I75" s="189">
        <f t="shared" ref="I75:P75" si="22">I25-I73</f>
        <v>-24394707.117599994</v>
      </c>
      <c r="J75" s="189">
        <f t="shared" si="22"/>
        <v>2563603.0964000002</v>
      </c>
      <c r="K75" s="189">
        <f t="shared" si="22"/>
        <v>3858897.561999999</v>
      </c>
      <c r="L75" s="189">
        <f t="shared" si="22"/>
        <v>3130294</v>
      </c>
      <c r="M75" s="189">
        <f t="shared" si="22"/>
        <v>10362353.510399999</v>
      </c>
      <c r="N75" s="189">
        <f t="shared" si="22"/>
        <v>6260588.5791999996</v>
      </c>
      <c r="O75" s="189">
        <f t="shared" si="22"/>
        <v>-1781029.5095999986</v>
      </c>
      <c r="P75" s="189">
        <f t="shared" si="22"/>
        <v>0.12080001831054688</v>
      </c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</row>
    <row r="76" spans="1:45" hidden="1" x14ac:dyDescent="0.25"/>
    <row r="77" spans="1:45" hidden="1" x14ac:dyDescent="0.25"/>
  </sheetData>
  <mergeCells count="6">
    <mergeCell ref="A65:P65"/>
    <mergeCell ref="A42:H42"/>
    <mergeCell ref="A44:H44"/>
    <mergeCell ref="A26:H26"/>
    <mergeCell ref="A28:H28"/>
    <mergeCell ref="A47:P47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&amp;LBátaszéki Közös Önkormányzati Hivatal&amp;C2026. évi költségvetési terv&amp;R2. melléklet</oddHeader>
    <oddFooter>&amp;C2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8"/>
  <sheetViews>
    <sheetView topLeftCell="B1" zoomScaleNormal="100" workbookViewId="0">
      <selection activeCell="T11" sqref="T11"/>
    </sheetView>
  </sheetViews>
  <sheetFormatPr defaultColWidth="9.140625" defaultRowHeight="12.75" x14ac:dyDescent="0.2"/>
  <cols>
    <col min="1" max="1" width="9.140625" style="268"/>
    <col min="2" max="2" width="25.28515625" style="268" customWidth="1"/>
    <col min="3" max="4" width="9.140625" style="268"/>
    <col min="5" max="5" width="19.85546875" style="268" bestFit="1" customWidth="1"/>
    <col min="6" max="6" width="9.28515625" style="268" bestFit="1" customWidth="1"/>
    <col min="7" max="7" width="9.140625" style="268"/>
    <col min="8" max="8" width="19.7109375" style="268" customWidth="1"/>
    <col min="9" max="9" width="10.140625" style="268" bestFit="1" customWidth="1"/>
    <col min="10" max="10" width="9.140625" style="268"/>
    <col min="11" max="11" width="14.28515625" style="268" customWidth="1"/>
    <col min="12" max="12" width="10.140625" style="268" bestFit="1" customWidth="1"/>
    <col min="13" max="13" width="19.140625" style="268" customWidth="1"/>
    <col min="14" max="14" width="13.28515625" style="268" bestFit="1" customWidth="1"/>
    <col min="15" max="15" width="13.7109375" style="268" customWidth="1"/>
    <col min="16" max="16" width="10.85546875" style="268" bestFit="1" customWidth="1"/>
    <col min="17" max="18" width="9.140625" style="268"/>
    <col min="19" max="19" width="9.5703125" style="268" bestFit="1" customWidth="1"/>
    <col min="20" max="16384" width="9.140625" style="268"/>
  </cols>
  <sheetData>
    <row r="2" spans="2:20" ht="38.25" x14ac:dyDescent="0.2">
      <c r="B2" s="268" t="s">
        <v>194</v>
      </c>
      <c r="E2" s="268" t="s">
        <v>193</v>
      </c>
      <c r="G2" s="297" t="s">
        <v>192</v>
      </c>
      <c r="K2" s="268">
        <v>179172578</v>
      </c>
    </row>
    <row r="3" spans="2:20" x14ac:dyDescent="0.2">
      <c r="B3" s="268" t="s">
        <v>128</v>
      </c>
      <c r="D3" s="268">
        <v>6260</v>
      </c>
      <c r="E3" s="296">
        <f>D3/D7</f>
        <v>0.75686132269374928</v>
      </c>
      <c r="F3" s="268">
        <v>26</v>
      </c>
      <c r="G3" s="276">
        <f>E3*F3/100</f>
        <v>0.19678394390037482</v>
      </c>
      <c r="H3" s="268">
        <v>75.585004775549194</v>
      </c>
      <c r="K3" s="268">
        <f>+ROUND($K$2*E3/100,0)+1</f>
        <v>1356089</v>
      </c>
      <c r="Q3" s="268" t="s">
        <v>191</v>
      </c>
      <c r="S3" s="268">
        <v>3692617</v>
      </c>
    </row>
    <row r="4" spans="2:20" x14ac:dyDescent="0.2">
      <c r="B4" s="268" t="s">
        <v>126</v>
      </c>
      <c r="D4" s="268">
        <v>697</v>
      </c>
      <c r="E4" s="295">
        <f>D4/D7</f>
        <v>8.4270342159351946E-2</v>
      </c>
      <c r="F4" s="268">
        <v>26</v>
      </c>
      <c r="G4" s="276">
        <f>E4*F4/100</f>
        <v>2.1910288961431504E-2</v>
      </c>
      <c r="H4" s="268">
        <v>8.6437440305635143</v>
      </c>
      <c r="K4" s="268">
        <f>+ROUND($K$2*E4/100,0)</f>
        <v>150989</v>
      </c>
      <c r="Q4" s="268" t="s">
        <v>128</v>
      </c>
      <c r="S4" s="280">
        <f>$S$3*N10</f>
        <v>2458461.9902922981</v>
      </c>
      <c r="T4" s="268">
        <f>S3*E3</f>
        <v>2794798.9868214242</v>
      </c>
    </row>
    <row r="5" spans="2:20" x14ac:dyDescent="0.2">
      <c r="B5" s="268" t="s">
        <v>127</v>
      </c>
      <c r="D5" s="268">
        <v>704</v>
      </c>
      <c r="E5" s="295">
        <f>D5/D7</f>
        <v>8.5116672711884903E-2</v>
      </c>
      <c r="F5" s="268">
        <v>26</v>
      </c>
      <c r="G5" s="276">
        <f>E5*F5/100</f>
        <v>2.2130334905090074E-2</v>
      </c>
      <c r="H5" s="268">
        <v>8.4765998089780332</v>
      </c>
      <c r="K5" s="268">
        <f>+ROUND($K$2*E5/100,0)</f>
        <v>152506</v>
      </c>
      <c r="Q5" s="268" t="s">
        <v>126</v>
      </c>
      <c r="S5" s="280">
        <f>$S$3*N11</f>
        <v>277714.42127160227</v>
      </c>
      <c r="T5" s="268">
        <f>S3*E4</f>
        <v>311178.09805343969</v>
      </c>
    </row>
    <row r="6" spans="2:20" x14ac:dyDescent="0.2">
      <c r="B6" s="268" t="s">
        <v>125</v>
      </c>
      <c r="D6" s="268">
        <v>610</v>
      </c>
      <c r="E6" s="295">
        <f>D6/D7</f>
        <v>7.3751662435013909E-2</v>
      </c>
      <c r="F6" s="268">
        <v>26</v>
      </c>
      <c r="G6" s="276">
        <f>E6*F6/100</f>
        <v>1.9175432233103615E-2</v>
      </c>
      <c r="H6" s="268">
        <v>7.2946513849092645</v>
      </c>
      <c r="K6" s="268">
        <f>+ROUND($K$2*E6/100,0)</f>
        <v>132143</v>
      </c>
      <c r="L6" s="268">
        <f>SUM(K3:K6)</f>
        <v>1791727</v>
      </c>
      <c r="Q6" s="268" t="s">
        <v>127</v>
      </c>
      <c r="S6" s="280">
        <f>$S$3*N12</f>
        <v>267472.47098357155</v>
      </c>
      <c r="T6" s="268">
        <f>S3*E5</f>
        <v>314303.27263934229</v>
      </c>
    </row>
    <row r="7" spans="2:20" x14ac:dyDescent="0.2">
      <c r="B7" s="268" t="s">
        <v>97</v>
      </c>
      <c r="D7" s="268">
        <f>SUM(D3:D6)</f>
        <v>8271</v>
      </c>
      <c r="E7" s="295">
        <f>SUM(E3:E6)</f>
        <v>1</v>
      </c>
      <c r="G7" s="276">
        <f>SUM(G3:G6)</f>
        <v>0.26000000000000006</v>
      </c>
      <c r="H7" s="268">
        <f>SUM(H3:H6)</f>
        <v>100</v>
      </c>
      <c r="Q7" s="268" t="s">
        <v>125</v>
      </c>
      <c r="S7" s="280">
        <f>$S$3*N13</f>
        <v>234383.09312993384</v>
      </c>
      <c r="T7" s="268">
        <f>S3*E6</f>
        <v>272336.64248579374</v>
      </c>
    </row>
    <row r="8" spans="2:20" ht="13.5" thickBot="1" x14ac:dyDescent="0.25">
      <c r="Q8" s="268" t="s">
        <v>122</v>
      </c>
      <c r="S8" s="280">
        <f>$S$3*N14</f>
        <v>454585.0243225944</v>
      </c>
    </row>
    <row r="9" spans="2:20" ht="32.25" thickBot="1" x14ac:dyDescent="0.3">
      <c r="B9" s="268" t="s">
        <v>190</v>
      </c>
      <c r="K9" s="294" t="s">
        <v>189</v>
      </c>
      <c r="L9" s="293"/>
      <c r="M9" s="292" t="s">
        <v>188</v>
      </c>
      <c r="N9" s="291"/>
      <c r="O9" s="268">
        <v>269852956</v>
      </c>
    </row>
    <row r="10" spans="2:20" ht="15.75" x14ac:dyDescent="0.25">
      <c r="B10" s="268" t="s">
        <v>128</v>
      </c>
      <c r="D10" s="268">
        <v>6.38</v>
      </c>
      <c r="E10" s="276">
        <f>D10*E3/100</f>
        <v>4.8287752387861198E-2</v>
      </c>
      <c r="H10" s="290" t="s">
        <v>187</v>
      </c>
      <c r="K10" s="289" t="s">
        <v>128</v>
      </c>
      <c r="L10" s="289"/>
      <c r="M10" s="289">
        <v>6241</v>
      </c>
      <c r="N10" s="288">
        <f>M10/M15</f>
        <v>0.66577768295284834</v>
      </c>
      <c r="O10" s="280">
        <f>O9*N10</f>
        <v>179662075.78365692</v>
      </c>
    </row>
    <row r="11" spans="2:20" ht="15.75" x14ac:dyDescent="0.25">
      <c r="B11" s="268" t="s">
        <v>126</v>
      </c>
      <c r="D11" s="268">
        <v>6.38</v>
      </c>
      <c r="E11" s="276">
        <f>D11*E4/100</f>
        <v>5.3764478297666542E-3</v>
      </c>
      <c r="K11" s="287" t="s">
        <v>126</v>
      </c>
      <c r="L11" s="287"/>
      <c r="M11" s="287">
        <v>705</v>
      </c>
      <c r="N11" s="286">
        <f>M11/M15</f>
        <v>7.5208022189033497E-2</v>
      </c>
      <c r="O11" s="280">
        <f>O9*N11</f>
        <v>20295107.102624279</v>
      </c>
    </row>
    <row r="12" spans="2:20" ht="15.75" x14ac:dyDescent="0.25">
      <c r="B12" s="268" t="s">
        <v>127</v>
      </c>
      <c r="D12" s="268">
        <v>6.38</v>
      </c>
      <c r="E12" s="276">
        <f>D12*E5/100</f>
        <v>5.4304437190182565E-3</v>
      </c>
      <c r="K12" s="287" t="s">
        <v>127</v>
      </c>
      <c r="L12" s="287"/>
      <c r="M12" s="287">
        <v>679</v>
      </c>
      <c r="N12" s="286">
        <f>M12/M15</f>
        <v>7.24343930019202E-2</v>
      </c>
      <c r="O12" s="280">
        <f>O9*N12</f>
        <v>19546635.067633878</v>
      </c>
    </row>
    <row r="13" spans="2:20" ht="15.75" x14ac:dyDescent="0.25">
      <c r="B13" s="268" t="s">
        <v>125</v>
      </c>
      <c r="D13" s="268">
        <v>6.38</v>
      </c>
      <c r="E13" s="276">
        <f>D13*E6/100</f>
        <v>4.7053560633538872E-3</v>
      </c>
      <c r="K13" s="287" t="s">
        <v>125</v>
      </c>
      <c r="L13" s="287"/>
      <c r="M13" s="287">
        <v>595</v>
      </c>
      <c r="N13" s="286">
        <f>M13/M15</f>
        <v>6.3473437166631105E-2</v>
      </c>
      <c r="O13" s="280">
        <f>O9*N13</f>
        <v>17128494.646895669</v>
      </c>
    </row>
    <row r="14" spans="2:20" ht="16.5" thickBot="1" x14ac:dyDescent="0.3">
      <c r="B14" s="268" t="s">
        <v>97</v>
      </c>
      <c r="E14" s="276">
        <f>SUM(E10:E13)</f>
        <v>6.3799999999999996E-2</v>
      </c>
      <c r="K14" s="285" t="s">
        <v>122</v>
      </c>
      <c r="L14" s="285"/>
      <c r="M14" s="285">
        <v>1154</v>
      </c>
      <c r="N14" s="284">
        <f>M14/M15</f>
        <v>0.12310646468956689</v>
      </c>
      <c r="O14" s="280">
        <f>O9*N14</f>
        <v>33220643.399189249</v>
      </c>
    </row>
    <row r="15" spans="2:20" ht="16.5" thickBot="1" x14ac:dyDescent="0.3">
      <c r="E15" s="276"/>
      <c r="K15" s="283" t="s">
        <v>129</v>
      </c>
      <c r="L15" s="282"/>
      <c r="M15" s="282">
        <f>SUM(M10:M14)</f>
        <v>9374</v>
      </c>
      <c r="N15" s="281">
        <f>SUM(N10:N14)</f>
        <v>1</v>
      </c>
      <c r="O15" s="280"/>
      <c r="P15" s="280">
        <f>SUM(O10:O14)</f>
        <v>269852956</v>
      </c>
    </row>
    <row r="16" spans="2:20" x14ac:dyDescent="0.2">
      <c r="B16" s="268" t="s">
        <v>186</v>
      </c>
      <c r="K16" s="279" t="s">
        <v>124</v>
      </c>
      <c r="L16" s="279"/>
      <c r="M16" s="279"/>
      <c r="N16" s="278"/>
      <c r="O16" s="268">
        <v>1.5</v>
      </c>
    </row>
    <row r="17" spans="2:15" x14ac:dyDescent="0.2">
      <c r="B17" s="268" t="s">
        <v>128</v>
      </c>
      <c r="E17" s="276">
        <f>E3-E10</f>
        <v>0.70857357030588808</v>
      </c>
      <c r="K17" s="277" t="s">
        <v>185</v>
      </c>
      <c r="L17" s="277"/>
      <c r="M17" s="277"/>
      <c r="N17" s="277"/>
      <c r="O17" s="268">
        <v>0.5</v>
      </c>
    </row>
    <row r="18" spans="2:15" x14ac:dyDescent="0.2">
      <c r="B18" s="268" t="s">
        <v>126</v>
      </c>
      <c r="E18" s="276">
        <f>E4-E11</f>
        <v>7.8893894329585296E-2</v>
      </c>
      <c r="O18" s="268">
        <f>SUM(O10:O17)</f>
        <v>269852958</v>
      </c>
    </row>
    <row r="19" spans="2:15" x14ac:dyDescent="0.2">
      <c r="B19" s="268" t="s">
        <v>127</v>
      </c>
      <c r="E19" s="276">
        <f>E5-E12</f>
        <v>7.9686228992866648E-2</v>
      </c>
    </row>
    <row r="20" spans="2:15" x14ac:dyDescent="0.2">
      <c r="B20" s="268" t="s">
        <v>125</v>
      </c>
      <c r="E20" s="276">
        <f>E6-E13</f>
        <v>6.9046306371660024E-2</v>
      </c>
    </row>
    <row r="22" spans="2:15" x14ac:dyDescent="0.2">
      <c r="K22" s="268" t="s">
        <v>184</v>
      </c>
    </row>
    <row r="23" spans="2:15" ht="15.75" x14ac:dyDescent="0.25">
      <c r="B23" s="272" t="s">
        <v>183</v>
      </c>
      <c r="C23" s="272"/>
      <c r="D23" s="272"/>
      <c r="E23" s="271">
        <v>9000000</v>
      </c>
      <c r="F23" s="272" t="s">
        <v>182</v>
      </c>
      <c r="G23" s="269"/>
      <c r="H23" s="269" t="s">
        <v>128</v>
      </c>
      <c r="I23" s="270">
        <f>E27*N10</f>
        <v>5872159.163644122</v>
      </c>
      <c r="J23" s="269"/>
      <c r="K23" s="275">
        <v>5870000</v>
      </c>
      <c r="L23" s="270">
        <f>I23-K23</f>
        <v>2159.1636441219598</v>
      </c>
    </row>
    <row r="24" spans="2:15" ht="15.75" x14ac:dyDescent="0.25">
      <c r="B24" s="269" t="s">
        <v>181</v>
      </c>
      <c r="C24" s="269"/>
      <c r="D24" s="269"/>
      <c r="E24" s="269"/>
      <c r="F24" s="269"/>
      <c r="G24" s="269"/>
      <c r="H24" s="269" t="s">
        <v>126</v>
      </c>
      <c r="I24" s="270">
        <f>E27*N11</f>
        <v>663334.75570727547</v>
      </c>
      <c r="J24" s="269"/>
      <c r="K24" s="275">
        <v>660000</v>
      </c>
      <c r="L24" s="270">
        <f>I24-K24</f>
        <v>3334.7557072754717</v>
      </c>
    </row>
    <row r="25" spans="2:15" ht="15.75" x14ac:dyDescent="0.25">
      <c r="B25" s="269" t="s">
        <v>124</v>
      </c>
      <c r="C25" s="269"/>
      <c r="D25" s="269"/>
      <c r="E25" s="270">
        <v>135000</v>
      </c>
      <c r="F25" s="269">
        <v>135000</v>
      </c>
      <c r="G25" s="269"/>
      <c r="H25" s="269" t="s">
        <v>127</v>
      </c>
      <c r="I25" s="270">
        <f>E27*N12</f>
        <v>638871.34627693612</v>
      </c>
      <c r="J25" s="269"/>
      <c r="K25" s="270">
        <v>640000</v>
      </c>
      <c r="L25" s="270">
        <f>I25-K25</f>
        <v>-1128.6537230638787</v>
      </c>
    </row>
    <row r="26" spans="2:15" ht="15.75" x14ac:dyDescent="0.25">
      <c r="B26" s="269" t="s">
        <v>123</v>
      </c>
      <c r="C26" s="269"/>
      <c r="D26" s="269"/>
      <c r="E26" s="270">
        <v>45000</v>
      </c>
      <c r="F26" s="269">
        <v>45000</v>
      </c>
      <c r="G26" s="269"/>
      <c r="H26" s="269" t="s">
        <v>125</v>
      </c>
      <c r="I26" s="270">
        <f>E27*N13</f>
        <v>559835.71580968634</v>
      </c>
      <c r="J26" s="269"/>
      <c r="K26" s="270">
        <v>560000</v>
      </c>
      <c r="L26" s="270">
        <f>I26-K26</f>
        <v>-164.28419031365775</v>
      </c>
    </row>
    <row r="27" spans="2:15" ht="15.75" x14ac:dyDescent="0.25">
      <c r="B27" s="272" t="s">
        <v>180</v>
      </c>
      <c r="C27" s="272"/>
      <c r="D27" s="272"/>
      <c r="E27" s="271">
        <f>E23-E25-E26</f>
        <v>8820000</v>
      </c>
      <c r="F27" s="269"/>
      <c r="G27" s="269"/>
      <c r="H27" s="274" t="s">
        <v>122</v>
      </c>
      <c r="I27" s="273">
        <f>E27*N14</f>
        <v>1085799.01856198</v>
      </c>
      <c r="J27" s="269"/>
      <c r="K27" s="270">
        <v>1090000</v>
      </c>
      <c r="L27" s="270">
        <f>I27-K27</f>
        <v>-4200.9814380200114</v>
      </c>
    </row>
    <row r="28" spans="2:15" ht="15.75" x14ac:dyDescent="0.25">
      <c r="B28" s="269"/>
      <c r="C28" s="269"/>
      <c r="D28" s="269"/>
      <c r="E28" s="269"/>
      <c r="F28" s="269"/>
      <c r="G28" s="269"/>
      <c r="H28" s="272" t="s">
        <v>129</v>
      </c>
      <c r="I28" s="271">
        <f>SUM(I23:I27)</f>
        <v>8820000</v>
      </c>
      <c r="J28" s="269"/>
      <c r="K28" s="270">
        <f>SUM(K23:K27)</f>
        <v>8820000</v>
      </c>
      <c r="L28" s="269"/>
    </row>
  </sheetData>
  <pageMargins left="0.70866141732283472" right="0.70866141732283472" top="0.74803149606299213" bottom="0.74803149606299213" header="0.31496062992125984" footer="0.31496062992125984"/>
  <pageSetup paperSize="8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Költségvetés</vt:lpstr>
      <vt:lpstr>1.mell.Kiadások</vt:lpstr>
      <vt:lpstr>2.mell.Bevételek</vt:lpstr>
      <vt:lpstr>Arányszámok</vt:lpstr>
      <vt:lpstr>Munka1</vt:lpstr>
      <vt:lpstr>'1.mell.Kiadások'!Nyomtatási_terület</vt:lpstr>
      <vt:lpstr>'2.mell.Bevételek'!Nyomtatási_terület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Pénzügy1</dc:creator>
  <cp:lastModifiedBy>Pénzügy1</cp:lastModifiedBy>
  <cp:lastPrinted>2026-01-21T14:00:49Z</cp:lastPrinted>
  <dcterms:created xsi:type="dcterms:W3CDTF">2026-01-15T09:53:17Z</dcterms:created>
  <dcterms:modified xsi:type="dcterms:W3CDTF">2026-01-22T08:07:41Z</dcterms:modified>
</cp:coreProperties>
</file>