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Pénzügy\Beszámoló\2025\KÖH\Elszámolás\testületi anyag\"/>
    </mc:Choice>
  </mc:AlternateContent>
  <xr:revisionPtr revIDLastSave="0" documentId="13_ncr:1_{51C70DF6-F4F7-4BA4-B950-4ED90399C2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énzügyi kimutatás" sheetId="1" r:id="rId1"/>
    <sheet name="Bevételek-kiadások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42" i="2"/>
  <c r="E41" i="2"/>
  <c r="I38" i="2"/>
  <c r="K80" i="2" l="1"/>
  <c r="J80" i="2"/>
  <c r="I80" i="2"/>
  <c r="H80" i="2"/>
  <c r="G80" i="2"/>
  <c r="F80" i="2"/>
  <c r="E80" i="2"/>
  <c r="L78" i="2"/>
  <c r="C76" i="2"/>
  <c r="L74" i="2"/>
  <c r="L80" i="2" s="1"/>
  <c r="K69" i="2"/>
  <c r="J69" i="2"/>
  <c r="I69" i="2"/>
  <c r="H69" i="2"/>
  <c r="G69" i="2"/>
  <c r="F69" i="2"/>
  <c r="D69" i="2"/>
  <c r="K66" i="2"/>
  <c r="J66" i="2"/>
  <c r="I66" i="2"/>
  <c r="H66" i="2"/>
  <c r="G66" i="2"/>
  <c r="F66" i="2"/>
  <c r="L66" i="2" s="1"/>
  <c r="E66" i="2"/>
  <c r="C66" i="2"/>
  <c r="L65" i="2"/>
  <c r="K63" i="2"/>
  <c r="J63" i="2"/>
  <c r="I63" i="2"/>
  <c r="H63" i="2"/>
  <c r="G63" i="2"/>
  <c r="F63" i="2"/>
  <c r="E63" i="2"/>
  <c r="L62" i="2"/>
  <c r="L61" i="2"/>
  <c r="L60" i="2"/>
  <c r="K59" i="2"/>
  <c r="K48" i="2" s="1"/>
  <c r="K70" i="2" s="1"/>
  <c r="J59" i="2"/>
  <c r="J48" i="2" s="1"/>
  <c r="J70" i="2" s="1"/>
  <c r="I59" i="2"/>
  <c r="H59" i="2"/>
  <c r="G59" i="2"/>
  <c r="F59" i="2"/>
  <c r="E59" i="2"/>
  <c r="C59" i="2"/>
  <c r="C48" i="2" s="1"/>
  <c r="C70" i="2" s="1"/>
  <c r="L58" i="2"/>
  <c r="L57" i="2"/>
  <c r="L56" i="2"/>
  <c r="L55" i="2"/>
  <c r="L54" i="2"/>
  <c r="L53" i="2"/>
  <c r="L52" i="2"/>
  <c r="L51" i="2"/>
  <c r="L50" i="2"/>
  <c r="L49" i="2"/>
  <c r="L83" i="2" s="1"/>
  <c r="E48" i="2"/>
  <c r="E70" i="2" s="1"/>
  <c r="D48" i="2"/>
  <c r="D70" i="2" s="1"/>
  <c r="H42" i="2"/>
  <c r="L41" i="2"/>
  <c r="L40" i="2"/>
  <c r="L39" i="2"/>
  <c r="K38" i="2"/>
  <c r="J38" i="2"/>
  <c r="J42" i="2" s="1"/>
  <c r="I42" i="2"/>
  <c r="H38" i="2"/>
  <c r="G38" i="2"/>
  <c r="F38" i="2"/>
  <c r="F42" i="2" s="1"/>
  <c r="D38" i="2"/>
  <c r="C38" i="2"/>
  <c r="H37" i="2"/>
  <c r="G37" i="2"/>
  <c r="G42" i="2" s="1"/>
  <c r="L36" i="2"/>
  <c r="L35" i="2"/>
  <c r="L34" i="2"/>
  <c r="L33" i="2"/>
  <c r="L32" i="2"/>
  <c r="L31" i="2"/>
  <c r="C31" i="2"/>
  <c r="L30" i="2"/>
  <c r="L29" i="2"/>
  <c r="L28" i="2"/>
  <c r="L27" i="2"/>
  <c r="L26" i="2"/>
  <c r="C26" i="2"/>
  <c r="L25" i="2"/>
  <c r="L24" i="2"/>
  <c r="D23" i="2"/>
  <c r="L23" i="2" s="1"/>
  <c r="L22" i="2"/>
  <c r="L21" i="2"/>
  <c r="K20" i="2"/>
  <c r="K37" i="2" s="1"/>
  <c r="J20" i="2"/>
  <c r="I20" i="2"/>
  <c r="H20" i="2"/>
  <c r="G20" i="2"/>
  <c r="F20" i="2"/>
  <c r="F37" i="2" s="1"/>
  <c r="E20" i="2"/>
  <c r="C20" i="2"/>
  <c r="L19" i="2"/>
  <c r="L18" i="2"/>
  <c r="L17" i="2"/>
  <c r="L16" i="2"/>
  <c r="L15" i="2"/>
  <c r="L14" i="2"/>
  <c r="L13" i="2"/>
  <c r="L12" i="2"/>
  <c r="L11" i="2"/>
  <c r="L10" i="2"/>
  <c r="L9" i="2"/>
  <c r="E8" i="2"/>
  <c r="L8" i="2" s="1"/>
  <c r="D8" i="2"/>
  <c r="C8" i="2"/>
  <c r="C37" i="2" s="1"/>
  <c r="F72" i="2" l="1"/>
  <c r="G72" i="2"/>
  <c r="G75" i="2" s="1"/>
  <c r="H48" i="2"/>
  <c r="H70" i="2" s="1"/>
  <c r="L38" i="2"/>
  <c r="J72" i="2"/>
  <c r="J75" i="2" s="1"/>
  <c r="E37" i="2"/>
  <c r="E72" i="2" s="1"/>
  <c r="C42" i="2"/>
  <c r="D20" i="2"/>
  <c r="F48" i="2"/>
  <c r="F70" i="2" s="1"/>
  <c r="L63" i="2"/>
  <c r="G48" i="2"/>
  <c r="G70" i="2" s="1"/>
  <c r="E83" i="2"/>
  <c r="F76" i="2"/>
  <c r="F75" i="2"/>
  <c r="H72" i="2"/>
  <c r="C72" i="2"/>
  <c r="K42" i="2"/>
  <c r="K72" i="2" s="1"/>
  <c r="G83" i="2"/>
  <c r="H83" i="2"/>
  <c r="I48" i="2"/>
  <c r="I70" i="2" s="1"/>
  <c r="I72" i="2" s="1"/>
  <c r="J83" i="2"/>
  <c r="F83" i="2"/>
  <c r="I83" i="2"/>
  <c r="K83" i="2"/>
  <c r="L59" i="2"/>
  <c r="E52" i="1"/>
  <c r="E58" i="1" s="1"/>
  <c r="D52" i="1"/>
  <c r="C52" i="1"/>
  <c r="C58" i="1" s="1"/>
  <c r="E46" i="1"/>
  <c r="D46" i="1"/>
  <c r="C46" i="1"/>
  <c r="E38" i="1"/>
  <c r="D38" i="1"/>
  <c r="C38" i="1"/>
  <c r="E31" i="1"/>
  <c r="D31" i="1"/>
  <c r="E26" i="1"/>
  <c r="D26" i="1"/>
  <c r="E20" i="1"/>
  <c r="D20" i="1"/>
  <c r="C20" i="1"/>
  <c r="E8" i="1"/>
  <c r="E37" i="1" s="1"/>
  <c r="E42" i="1" s="1"/>
  <c r="D8" i="1"/>
  <c r="C8" i="1"/>
  <c r="E76" i="2" l="1"/>
  <c r="E75" i="2"/>
  <c r="L20" i="2"/>
  <c r="D37" i="2"/>
  <c r="C37" i="1"/>
  <c r="C42" i="1" s="1"/>
  <c r="C59" i="1" s="1"/>
  <c r="G76" i="2"/>
  <c r="J76" i="2"/>
  <c r="D37" i="1"/>
  <c r="D42" i="1" s="1"/>
  <c r="D59" i="1" s="1"/>
  <c r="D58" i="1"/>
  <c r="I76" i="2"/>
  <c r="I75" i="2"/>
  <c r="H76" i="2"/>
  <c r="H75" i="2"/>
  <c r="L82" i="2"/>
  <c r="H82" i="2"/>
  <c r="G82" i="2"/>
  <c r="E82" i="2"/>
  <c r="F82" i="2"/>
  <c r="L48" i="2"/>
  <c r="L70" i="2" s="1"/>
  <c r="K82" i="2"/>
  <c r="I82" i="2"/>
  <c r="K76" i="2"/>
  <c r="K75" i="2"/>
  <c r="L75" i="2" s="1"/>
  <c r="J82" i="2"/>
  <c r="L37" i="2" l="1"/>
  <c r="L42" i="2" s="1"/>
  <c r="L72" i="2" s="1"/>
  <c r="D42" i="2"/>
  <c r="D72" i="2" s="1"/>
  <c r="D79" i="2" s="1"/>
  <c r="L76" i="2"/>
</calcChain>
</file>

<file path=xl/sharedStrings.xml><?xml version="1.0" encoding="utf-8"?>
<sst xmlns="http://schemas.openxmlformats.org/spreadsheetml/2006/main" count="257" uniqueCount="141">
  <si>
    <t>Költségvetési szerv</t>
  </si>
  <si>
    <t>Polgármesteri /közös/ hivatal</t>
  </si>
  <si>
    <t>02</t>
  </si>
  <si>
    <t>Feladat megnevezése</t>
  </si>
  <si>
    <t>Összes bevétel, kiadás</t>
  </si>
  <si>
    <t>01</t>
  </si>
  <si>
    <t xml:space="preserve"> Forintban!</t>
  </si>
  <si>
    <t>Száma</t>
  </si>
  <si>
    <t>Kiemelt előirányzat, előirányzat megnevezése</t>
  </si>
  <si>
    <t>Eredeti előirányzat</t>
  </si>
  <si>
    <t>Módosított előirányzat</t>
  </si>
  <si>
    <t>Teljesítés       2025.12.31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</si>
  <si>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</si>
  <si>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</si>
  <si>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</si>
  <si>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</si>
  <si>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</si>
  <si>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</si>
  <si>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</si>
  <si>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</si>
  <si>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</si>
  <si>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</si>
  <si>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</si>
  <si>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</si>
  <si>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</si>
  <si>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</si>
  <si>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</si>
  <si>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</si>
  <si>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</si>
  <si>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</si>
  <si>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</si>
  <si>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</si>
  <si>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</si>
  <si>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</si>
  <si>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</si>
  <si>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</si>
  <si>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</si>
  <si>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</si>
  <si>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</si>
  <si>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</si>
  <si>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</si>
  <si>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</si>
  <si>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</si>
  <si>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</si>
  <si>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</si>
  <si>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</si>
  <si>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</si>
  <si>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</si>
  <si>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</si>
  <si>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</si>
  <si>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</si>
  <si>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</si>
  <si>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</si>
  <si>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</si>
  <si>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</si>
  <si>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</si>
  <si>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</si>
  <si>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</si>
  <si>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</si>
  <si>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</si>
  <si>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</si>
  <si>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</si>
  <si>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</si>
  <si>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</si>
  <si>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</si>
  <si>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</si>
  <si>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</si>
  <si>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</si>
  <si>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</si>
  <si>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</si>
  <si>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</si>
  <si>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</si>
  <si>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</si>
  <si>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</si>
  <si>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</si>
  <si>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</si>
  <si>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</si>
  <si>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</si>
  <si>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</si>
  <si>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</si>
  <si>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</si>
  <si>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</si>
  <si>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</si>
  <si>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</si>
  <si>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</si>
  <si>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</si>
  <si>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</si>
  <si>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</si>
  <si>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</si>
  <si>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</si>
  <si>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</si>
  <si>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</si>
  <si>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</si>
  <si>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</si>
  <si>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</si>
  <si>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</si>
  <si>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</si>
  <si>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</si>
  <si>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</si>
  <si>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</si>
  <si>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</si>
  <si>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Tényleges állományi létszám előirányzat (fő)</t>
  </si>
  <si>
    <t>Közfoglalkoztatottak tényleges állományi létszáma (fő)</t>
  </si>
  <si>
    <t>ELSZÁMOLÁS</t>
  </si>
  <si>
    <t>Megnevezés</t>
  </si>
  <si>
    <t>Összes bevétel</t>
  </si>
  <si>
    <t>KÖH konzorciumi feladatai</t>
  </si>
  <si>
    <t>Bátaszék</t>
  </si>
  <si>
    <t>Alsónána</t>
  </si>
  <si>
    <t xml:space="preserve">Alsónyék </t>
  </si>
  <si>
    <t>Sárpilis</t>
  </si>
  <si>
    <t>MOB</t>
  </si>
  <si>
    <t>ESZGY</t>
  </si>
  <si>
    <t>Várdomb</t>
  </si>
  <si>
    <t>Összesen:</t>
  </si>
  <si>
    <t>IOGY, munkaszervezeti hj, TOP</t>
  </si>
  <si>
    <t xml:space="preserve">Működési költségvetés kiadásai </t>
  </si>
  <si>
    <t>1.1.1.</t>
  </si>
  <si>
    <t>Törvény szerinti illetmények, munkabérek</t>
  </si>
  <si>
    <t>1.1.2.</t>
  </si>
  <si>
    <t xml:space="preserve">Céljuttatás, projektprémium </t>
  </si>
  <si>
    <t>1.1.3.</t>
  </si>
  <si>
    <t>Béren kívüli juttatások-cafetéria</t>
  </si>
  <si>
    <t>Béren kívüli juttatások-magáncélú telefon</t>
  </si>
  <si>
    <t>1.1.4.</t>
  </si>
  <si>
    <t xml:space="preserve">Közlekedési költségtérítés </t>
  </si>
  <si>
    <t>1.1.5.</t>
  </si>
  <si>
    <t xml:space="preserve">Szociális támogatások </t>
  </si>
  <si>
    <t>1.1.6.</t>
  </si>
  <si>
    <t>Foglalkoztatottak egyéb személyi juttatásai-betegszabadság</t>
  </si>
  <si>
    <t>Foglalkoztatottak egyéb személyi juttatásai-bankszámlaktgtérítés</t>
  </si>
  <si>
    <t>Foglalkoztatottak egyéb személyi juttatásai-megbízási díjak, egyéb juttatások</t>
  </si>
  <si>
    <t>1.1.9.</t>
  </si>
  <si>
    <t xml:space="preserve">Egyéb külső személyi juttatások </t>
  </si>
  <si>
    <t>felosztható dologi kiadás (9 m)</t>
  </si>
  <si>
    <t>Felhalmozási költségvetés kiadásai</t>
  </si>
  <si>
    <t>Bevételek-Kiadások</t>
  </si>
  <si>
    <t>Maradvány</t>
  </si>
  <si>
    <t xml:space="preserve"> ebből: Maradvány TOP konzorciumi feladatokra és 1 518 319 Ft visszafizetendő állami támogatás</t>
  </si>
  <si>
    <t>Felosztható maradvány
Befizetendő/visszagiényelhető összeg</t>
  </si>
  <si>
    <t>lakosságszám aránya: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</si>
</sst>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#,##0\ &quot;Ft&quot;"/>
    <numFmt numFmtId="167" formatCode="_-* #,##0_-;\-* #,##0_-;_-* &quot;-&quot;??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220">
    <xf numFmtId="0" fontId="0" fillId="0" borderId="0" xfId="0"/>
    <xf numFmtId="165" fontId="3" fillId="0" borderId="0" xfId="0" applyNumberFormat="1" applyFont="1" applyAlignment="1" applyProtection="1">
      <alignment horizontal="left" vertical="center" wrapText="1"/>
      <protection locked="0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 indent="1"/>
    </xf>
    <xf numFmtId="165" fontId="11" fillId="0" borderId="9" xfId="0" applyNumberFormat="1" applyFont="1" applyBorder="1" applyAlignment="1">
      <alignment horizontal="right" vertical="center" wrapText="1" indent="1"/>
    </xf>
    <xf numFmtId="165" fontId="11" fillId="0" borderId="6" xfId="0" applyNumberFormat="1" applyFont="1" applyBorder="1" applyAlignment="1">
      <alignment horizontal="right" vertical="center" wrapText="1" inden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left" vertical="center" wrapText="1" indent="1"/>
    </xf>
    <xf numFmtId="165" fontId="16" fillId="0" borderId="13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14" xfId="0" applyNumberFormat="1" applyFont="1" applyBorder="1" applyAlignment="1" applyProtection="1">
      <alignment horizontal="right" vertical="center" wrapText="1" indent="1"/>
      <protection locked="0"/>
    </xf>
    <xf numFmtId="49" fontId="14" fillId="0" borderId="15" xfId="0" applyNumberFormat="1" applyFont="1" applyBorder="1" applyAlignment="1">
      <alignment horizontal="center" vertical="center" wrapText="1"/>
    </xf>
    <xf numFmtId="0" fontId="16" fillId="0" borderId="16" xfId="2" applyFont="1" applyBorder="1" applyAlignment="1">
      <alignment horizontal="left" vertical="center" wrapText="1" indent="1"/>
    </xf>
    <xf numFmtId="165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17" xfId="0" applyNumberFormat="1" applyFont="1" applyBorder="1" applyAlignment="1" applyProtection="1">
      <alignment horizontal="right" vertical="center" wrapText="1" indent="1"/>
      <protection locked="0"/>
    </xf>
    <xf numFmtId="0" fontId="5" fillId="0" borderId="0" xfId="0" applyFont="1" applyAlignment="1">
      <alignment vertical="center"/>
    </xf>
    <xf numFmtId="0" fontId="16" fillId="0" borderId="18" xfId="2" applyFont="1" applyBorder="1" applyAlignment="1">
      <alignment horizontal="left" vertical="center" wrapText="1" indent="1"/>
    </xf>
    <xf numFmtId="165" fontId="16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19" xfId="0" applyNumberFormat="1" applyFont="1" applyBorder="1" applyAlignment="1" applyProtection="1">
      <alignment horizontal="right" vertical="center" wrapText="1" indent="1"/>
      <protection locked="0"/>
    </xf>
    <xf numFmtId="0" fontId="12" fillId="0" borderId="0" xfId="0" applyFont="1" applyAlignment="1">
      <alignment vertical="center" wrapText="1"/>
    </xf>
    <xf numFmtId="165" fontId="16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21" xfId="0" applyNumberFormat="1" applyFont="1" applyBorder="1" applyAlignment="1" applyProtection="1">
      <alignment horizontal="right" vertical="center" wrapText="1" indent="1"/>
      <protection locked="0"/>
    </xf>
    <xf numFmtId="0" fontId="16" fillId="0" borderId="22" xfId="2" applyFont="1" applyBorder="1" applyAlignment="1">
      <alignment horizontal="left" vertical="center" wrapText="1" indent="1"/>
    </xf>
    <xf numFmtId="166" fontId="12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2" applyFont="1" applyBorder="1" applyAlignment="1">
      <alignment horizontal="left" vertical="center" wrapText="1" indent="1"/>
    </xf>
    <xf numFmtId="165" fontId="11" fillId="0" borderId="9" xfId="0" applyNumberFormat="1" applyFont="1" applyBorder="1" applyAlignment="1" applyProtection="1">
      <alignment horizontal="right" vertical="center" wrapText="1" indent="1"/>
      <protection locked="0"/>
    </xf>
    <xf numFmtId="165" fontId="11" fillId="0" borderId="6" xfId="0" applyNumberFormat="1" applyFont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Border="1" applyAlignment="1">
      <alignment horizontal="center" vertical="center" wrapText="1"/>
    </xf>
    <xf numFmtId="0" fontId="14" fillId="0" borderId="22" xfId="2" applyFont="1" applyBorder="1" applyAlignment="1">
      <alignment horizontal="left" vertical="center" wrapText="1" indent="1"/>
    </xf>
    <xf numFmtId="165" fontId="14" fillId="0" borderId="22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24" xfId="0" applyNumberFormat="1" applyFont="1" applyBorder="1" applyAlignment="1" applyProtection="1">
      <alignment horizontal="right" vertical="center" wrapText="1" indent="1"/>
      <protection locked="0"/>
    </xf>
    <xf numFmtId="0" fontId="14" fillId="0" borderId="16" xfId="2" applyFont="1" applyBorder="1" applyAlignment="1">
      <alignment horizontal="left" vertical="center" wrapText="1" indent="1"/>
    </xf>
    <xf numFmtId="0" fontId="14" fillId="0" borderId="25" xfId="2" applyFont="1" applyBorder="1" applyAlignment="1">
      <alignment horizontal="left" vertical="center" wrapText="1" indent="1"/>
    </xf>
    <xf numFmtId="165" fontId="14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wrapText="1" indent="1"/>
    </xf>
    <xf numFmtId="165" fontId="10" fillId="0" borderId="9" xfId="0" applyNumberFormat="1" applyFont="1" applyBorder="1" applyAlignment="1">
      <alignment horizontal="right" vertical="center" wrapText="1" indent="1"/>
    </xf>
    <xf numFmtId="165" fontId="10" fillId="0" borderId="6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5" fontId="10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5" fontId="14" fillId="0" borderId="28" xfId="0" applyNumberFormat="1" applyFont="1" applyBorder="1" applyAlignment="1">
      <alignment horizontal="right" vertical="center" wrapText="1" indent="1"/>
    </xf>
    <xf numFmtId="165" fontId="14" fillId="0" borderId="29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30" xfId="0" applyNumberFormat="1" applyFont="1" applyBorder="1" applyAlignment="1">
      <alignment horizontal="right" vertical="center" wrapText="1" indent="1"/>
    </xf>
    <xf numFmtId="165" fontId="14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165" fontId="14" fillId="0" borderId="32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17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165" fontId="21" fillId="0" borderId="0" xfId="0" applyNumberFormat="1" applyFont="1" applyAlignment="1">
      <alignment horizontal="right" vertical="center" wrapText="1" inden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3" fontId="9" fillId="0" borderId="9" xfId="0" applyNumberFormat="1" applyFont="1" applyBorder="1" applyAlignment="1" applyProtection="1">
      <alignment horizontal="right" vertical="center" wrapText="1" indent="1"/>
      <protection locked="0"/>
    </xf>
    <xf numFmtId="3" fontId="9" fillId="0" borderId="6" xfId="0" applyNumberFormat="1" applyFont="1" applyBorder="1" applyAlignment="1" applyProtection="1">
      <alignment horizontal="right" vertical="center" wrapText="1" indent="1"/>
      <protection locked="0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2" borderId="2" xfId="0" applyFont="1" applyFill="1" applyBorder="1"/>
    <xf numFmtId="0" fontId="22" fillId="2" borderId="9" xfId="0" applyFont="1" applyFill="1" applyBorder="1"/>
    <xf numFmtId="0" fontId="22" fillId="2" borderId="11" xfId="0" applyFont="1" applyFill="1" applyBorder="1"/>
    <xf numFmtId="0" fontId="2" fillId="0" borderId="0" xfId="0" applyFont="1"/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 indent="1"/>
    </xf>
    <xf numFmtId="3" fontId="23" fillId="3" borderId="22" xfId="0" applyNumberFormat="1" applyFont="1" applyFill="1" applyBorder="1" applyAlignment="1">
      <alignment horizontal="right" vertical="center" wrapText="1" indent="1"/>
    </xf>
    <xf numFmtId="3" fontId="22" fillId="0" borderId="22" xfId="0" applyNumberFormat="1" applyFont="1" applyBorder="1"/>
    <xf numFmtId="3" fontId="22" fillId="0" borderId="35" xfId="0" applyNumberFormat="1" applyFont="1" applyBorder="1"/>
    <xf numFmtId="49" fontId="24" fillId="0" borderId="15" xfId="0" applyNumberFormat="1" applyFont="1" applyBorder="1" applyAlignment="1">
      <alignment horizontal="center" vertical="center" wrapText="1"/>
    </xf>
    <xf numFmtId="0" fontId="24" fillId="0" borderId="16" xfId="2" applyFont="1" applyBorder="1" applyAlignment="1">
      <alignment horizontal="left" vertical="center" wrapText="1" indent="1"/>
    </xf>
    <xf numFmtId="3" fontId="24" fillId="3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6" xfId="0" applyNumberFormat="1" applyFont="1" applyBorder="1"/>
    <xf numFmtId="3" fontId="22" fillId="0" borderId="31" xfId="0" applyNumberFormat="1" applyFont="1" applyBorder="1"/>
    <xf numFmtId="3" fontId="25" fillId="0" borderId="31" xfId="0" applyNumberFormat="1" applyFont="1" applyBorder="1"/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left" vertical="center" wrapText="1" indent="1"/>
    </xf>
    <xf numFmtId="3" fontId="23" fillId="2" borderId="16" xfId="0" applyNumberFormat="1" applyFont="1" applyFill="1" applyBorder="1" applyAlignment="1">
      <alignment horizontal="right" vertical="center" wrapText="1"/>
    </xf>
    <xf numFmtId="3" fontId="22" fillId="2" borderId="31" xfId="0" applyNumberFormat="1" applyFont="1" applyFill="1" applyBorder="1" applyAlignment="1">
      <alignment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5" fillId="0" borderId="22" xfId="2" applyBorder="1" applyAlignment="1">
      <alignment horizontal="left" vertical="center" wrapText="1" indent="1"/>
    </xf>
    <xf numFmtId="0" fontId="15" fillId="0" borderId="16" xfId="2" applyBorder="1" applyAlignment="1">
      <alignment horizontal="left" vertical="center" wrapText="1" indent="1"/>
    </xf>
    <xf numFmtId="3" fontId="24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16" xfId="0" applyNumberFormat="1" applyFont="1" applyBorder="1" applyAlignment="1">
      <alignment vertical="center"/>
    </xf>
    <xf numFmtId="3" fontId="22" fillId="0" borderId="31" xfId="0" applyNumberFormat="1" applyFont="1" applyBorder="1" applyAlignment="1">
      <alignment vertical="center"/>
    </xf>
    <xf numFmtId="0" fontId="23" fillId="2" borderId="16" xfId="2" applyFont="1" applyFill="1" applyBorder="1" applyAlignment="1">
      <alignment horizontal="left" vertical="center" wrapText="1" indent="1"/>
    </xf>
    <xf numFmtId="3" fontId="23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25" fillId="2" borderId="16" xfId="0" applyNumberFormat="1" applyFont="1" applyFill="1" applyBorder="1"/>
    <xf numFmtId="3" fontId="22" fillId="2" borderId="31" xfId="0" applyNumberFormat="1" applyFont="1" applyFill="1" applyBorder="1"/>
    <xf numFmtId="3" fontId="23" fillId="2" borderId="16" xfId="0" applyNumberFormat="1" applyFont="1" applyFill="1" applyBorder="1" applyAlignment="1">
      <alignment horizontal="right" vertical="center" wrapText="1" inden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6" xfId="2" applyFont="1" applyFill="1" applyBorder="1" applyAlignment="1">
      <alignment horizontal="left" vertical="center" wrapText="1" indent="1"/>
    </xf>
    <xf numFmtId="3" fontId="23" fillId="4" borderId="16" xfId="0" applyNumberFormat="1" applyFont="1" applyFill="1" applyBorder="1" applyAlignment="1">
      <alignment horizontal="right" vertical="center" wrapText="1"/>
    </xf>
    <xf numFmtId="3" fontId="22" fillId="4" borderId="31" xfId="0" applyNumberFormat="1" applyFont="1" applyFill="1" applyBorder="1" applyAlignment="1">
      <alignment horizontal="right"/>
    </xf>
    <xf numFmtId="3" fontId="23" fillId="4" borderId="31" xfId="0" applyNumberFormat="1" applyFont="1" applyFill="1" applyBorder="1" applyAlignment="1">
      <alignment horizontal="right" vertical="center" wrapText="1"/>
    </xf>
    <xf numFmtId="3" fontId="25" fillId="0" borderId="16" xfId="0" applyNumberFormat="1" applyFont="1" applyBorder="1" applyAlignment="1">
      <alignment horizontal="right"/>
    </xf>
    <xf numFmtId="3" fontId="22" fillId="0" borderId="31" xfId="0" applyNumberFormat="1" applyFont="1" applyBorder="1" applyAlignment="1">
      <alignment horizontal="right"/>
    </xf>
    <xf numFmtId="49" fontId="24" fillId="0" borderId="36" xfId="0" applyNumberFormat="1" applyFont="1" applyBorder="1" applyAlignment="1">
      <alignment horizontal="center" vertical="center" wrapText="1"/>
    </xf>
    <xf numFmtId="0" fontId="24" fillId="0" borderId="20" xfId="2" applyFont="1" applyBorder="1" applyAlignment="1">
      <alignment horizontal="left" vertical="center" wrapText="1" indent="1"/>
    </xf>
    <xf numFmtId="3" fontId="24" fillId="3" borderId="20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20" xfId="0" applyNumberFormat="1" applyFont="1" applyBorder="1" applyAlignment="1">
      <alignment horizontal="right" vertical="center"/>
    </xf>
    <xf numFmtId="3" fontId="22" fillId="0" borderId="37" xfId="0" applyNumberFormat="1" applyFont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left" wrapText="1" indent="1"/>
    </xf>
    <xf numFmtId="3" fontId="23" fillId="4" borderId="9" xfId="0" applyNumberFormat="1" applyFont="1" applyFill="1" applyBorder="1" applyAlignment="1">
      <alignment horizontal="right" vertical="center" wrapText="1" indent="1"/>
    </xf>
    <xf numFmtId="3" fontId="23" fillId="4" borderId="11" xfId="0" applyNumberFormat="1" applyFont="1" applyFill="1" applyBorder="1" applyAlignment="1">
      <alignment horizontal="right" vertical="center" wrapText="1" inden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5" fontId="23" fillId="2" borderId="13" xfId="0" applyNumberFormat="1" applyFont="1" applyFill="1" applyBorder="1" applyAlignment="1">
      <alignment horizontal="right" vertical="center" wrapText="1" indent="1"/>
    </xf>
    <xf numFmtId="0" fontId="22" fillId="2" borderId="13" xfId="0" applyFont="1" applyFill="1" applyBorder="1"/>
    <xf numFmtId="0" fontId="22" fillId="2" borderId="29" xfId="0" applyFont="1" applyFill="1" applyBorder="1"/>
    <xf numFmtId="0" fontId="27" fillId="0" borderId="0" xfId="0" applyFont="1"/>
    <xf numFmtId="0" fontId="23" fillId="4" borderId="16" xfId="0" applyFont="1" applyFill="1" applyBorder="1" applyAlignment="1">
      <alignment horizontal="center" vertical="center" wrapText="1"/>
    </xf>
    <xf numFmtId="165" fontId="23" fillId="4" borderId="16" xfId="0" applyNumberFormat="1" applyFont="1" applyFill="1" applyBorder="1" applyAlignment="1">
      <alignment horizontal="right" vertical="center" wrapText="1"/>
    </xf>
    <xf numFmtId="165" fontId="23" fillId="4" borderId="31" xfId="0" applyNumberFormat="1" applyFont="1" applyFill="1" applyBorder="1" applyAlignment="1">
      <alignment horizontal="right" vertical="center" wrapText="1"/>
    </xf>
    <xf numFmtId="0" fontId="24" fillId="0" borderId="16" xfId="0" applyFont="1" applyBorder="1" applyAlignment="1">
      <alignment horizontal="left" vertical="top" wrapText="1"/>
    </xf>
    <xf numFmtId="165" fontId="24" fillId="3" borderId="16" xfId="0" applyNumberFormat="1" applyFont="1" applyFill="1" applyBorder="1" applyAlignment="1">
      <alignment horizontal="right" vertical="center" wrapText="1"/>
    </xf>
    <xf numFmtId="165" fontId="23" fillId="3" borderId="16" xfId="0" applyNumberFormat="1" applyFont="1" applyFill="1" applyBorder="1" applyAlignment="1">
      <alignment horizontal="right" vertical="center" wrapText="1"/>
    </xf>
    <xf numFmtId="165" fontId="24" fillId="3" borderId="31" xfId="0" applyNumberFormat="1" applyFont="1" applyFill="1" applyBorder="1" applyAlignment="1">
      <alignment horizontal="right" vertical="center" wrapText="1"/>
    </xf>
    <xf numFmtId="0" fontId="25" fillId="0" borderId="16" xfId="0" applyFont="1" applyBorder="1" applyAlignment="1">
      <alignment horizontal="right" vertical="center"/>
    </xf>
    <xf numFmtId="49" fontId="24" fillId="2" borderId="15" xfId="0" applyNumberFormat="1" applyFont="1" applyFill="1" applyBorder="1" applyAlignment="1">
      <alignment horizontal="center" vertical="center" wrapText="1"/>
    </xf>
    <xf numFmtId="165" fontId="23" fillId="2" borderId="16" xfId="0" applyNumberFormat="1" applyFont="1" applyFill="1" applyBorder="1" applyAlignment="1" applyProtection="1">
      <alignment horizontal="right" vertical="center" wrapText="1"/>
      <protection locked="0"/>
    </xf>
    <xf numFmtId="165" fontId="23" fillId="2" borderId="3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2" applyFont="1" applyBorder="1" applyAlignment="1">
      <alignment horizontal="left" vertical="center" wrapText="1" indent="1"/>
    </xf>
    <xf numFmtId="165" fontId="24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16" xfId="0" applyNumberFormat="1" applyFont="1" applyBorder="1" applyAlignment="1">
      <alignment horizontal="right" vertical="center"/>
    </xf>
    <xf numFmtId="3" fontId="25" fillId="0" borderId="31" xfId="0" applyNumberFormat="1" applyFont="1" applyBorder="1" applyAlignment="1">
      <alignment horizontal="right" vertical="center"/>
    </xf>
    <xf numFmtId="49" fontId="28" fillId="2" borderId="15" xfId="0" applyNumberFormat="1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left" vertical="center" wrapText="1" indent="1"/>
    </xf>
    <xf numFmtId="0" fontId="22" fillId="2" borderId="16" xfId="0" applyFont="1" applyFill="1" applyBorder="1" applyAlignment="1">
      <alignment horizontal="right" vertical="center"/>
    </xf>
    <xf numFmtId="0" fontId="22" fillId="2" borderId="31" xfId="0" applyFont="1" applyFill="1" applyBorder="1" applyAlignment="1">
      <alignment horizontal="right" vertical="center"/>
    </xf>
    <xf numFmtId="3" fontId="22" fillId="2" borderId="16" xfId="0" applyNumberFormat="1" applyFont="1" applyFill="1" applyBorder="1" applyAlignment="1">
      <alignment horizontal="right" vertical="center"/>
    </xf>
    <xf numFmtId="165" fontId="22" fillId="2" borderId="31" xfId="0" applyNumberFormat="1" applyFont="1" applyFill="1" applyBorder="1" applyAlignment="1">
      <alignment horizontal="right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4" borderId="16" xfId="2" applyFont="1" applyFill="1" applyBorder="1" applyAlignment="1">
      <alignment horizontal="left" vertical="center" wrapText="1" indent="1"/>
    </xf>
    <xf numFmtId="0" fontId="25" fillId="0" borderId="31" xfId="0" applyFont="1" applyBorder="1" applyAlignment="1">
      <alignment horizontal="right" vertical="center"/>
    </xf>
    <xf numFmtId="0" fontId="28" fillId="4" borderId="36" xfId="0" applyFont="1" applyFill="1" applyBorder="1" applyAlignment="1">
      <alignment horizontal="center" vertical="center" wrapText="1"/>
    </xf>
    <xf numFmtId="0" fontId="28" fillId="4" borderId="20" xfId="2" applyFont="1" applyFill="1" applyBorder="1" applyAlignment="1">
      <alignment horizontal="left" vertical="center" wrapText="1" indent="1"/>
    </xf>
    <xf numFmtId="165" fontId="28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4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8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 indent="1"/>
    </xf>
    <xf numFmtId="165" fontId="7" fillId="4" borderId="9" xfId="0" applyNumberFormat="1" applyFont="1" applyFill="1" applyBorder="1" applyAlignment="1">
      <alignment horizontal="right" vertical="center" wrapText="1" indent="1"/>
    </xf>
    <xf numFmtId="165" fontId="7" fillId="4" borderId="11" xfId="0" applyNumberFormat="1" applyFont="1" applyFill="1" applyBorder="1" applyAlignment="1">
      <alignment horizontal="right" vertical="center" wrapText="1" indent="1"/>
    </xf>
    <xf numFmtId="0" fontId="2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indent="1"/>
    </xf>
    <xf numFmtId="165" fontId="7" fillId="3" borderId="0" xfId="0" applyNumberFormat="1" applyFont="1" applyFill="1" applyAlignment="1">
      <alignment horizontal="right" vertical="center" wrapText="1" indent="1"/>
    </xf>
    <xf numFmtId="165" fontId="23" fillId="4" borderId="9" xfId="0" applyNumberFormat="1" applyFont="1" applyFill="1" applyBorder="1" applyAlignment="1">
      <alignment horizontal="right" vertical="center" wrapText="1" indent="1"/>
    </xf>
    <xf numFmtId="165" fontId="23" fillId="4" borderId="11" xfId="0" applyNumberFormat="1" applyFont="1" applyFill="1" applyBorder="1" applyAlignment="1">
      <alignment horizontal="right" vertical="center" wrapText="1" indent="1"/>
    </xf>
    <xf numFmtId="0" fontId="15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vertical="center" wrapText="1"/>
    </xf>
    <xf numFmtId="3" fontId="25" fillId="0" borderId="13" xfId="0" applyNumberFormat="1" applyFont="1" applyBorder="1"/>
    <xf numFmtId="0" fontId="25" fillId="0" borderId="13" xfId="0" applyFont="1" applyBorder="1"/>
    <xf numFmtId="165" fontId="25" fillId="0" borderId="13" xfId="0" applyNumberFormat="1" applyFont="1" applyBorder="1"/>
    <xf numFmtId="0" fontId="25" fillId="0" borderId="29" xfId="0" applyFont="1" applyBorder="1"/>
    <xf numFmtId="0" fontId="15" fillId="0" borderId="38" xfId="0" applyFont="1" applyBorder="1" applyAlignment="1">
      <alignment horizontal="left" vertical="center" wrapText="1"/>
    </xf>
    <xf numFmtId="0" fontId="15" fillId="0" borderId="26" xfId="0" applyFont="1" applyBorder="1" applyAlignment="1">
      <alignment vertical="center" wrapText="1"/>
    </xf>
    <xf numFmtId="167" fontId="24" fillId="0" borderId="26" xfId="1" applyNumberFormat="1" applyFont="1" applyBorder="1"/>
    <xf numFmtId="3" fontId="25" fillId="0" borderId="26" xfId="0" applyNumberFormat="1" applyFont="1" applyBorder="1"/>
    <xf numFmtId="3" fontId="25" fillId="0" borderId="32" xfId="0" applyNumberFormat="1" applyFont="1" applyBorder="1"/>
    <xf numFmtId="3" fontId="25" fillId="0" borderId="0" xfId="0" applyNumberFormat="1" applyFont="1"/>
    <xf numFmtId="0" fontId="15" fillId="0" borderId="33" xfId="0" applyFont="1" applyBorder="1" applyAlignment="1">
      <alignment horizontal="left" vertical="center" wrapText="1"/>
    </xf>
    <xf numFmtId="0" fontId="15" fillId="0" borderId="25" xfId="0" applyFont="1" applyBorder="1" applyAlignment="1">
      <alignment vertical="center" wrapText="1"/>
    </xf>
    <xf numFmtId="167" fontId="24" fillId="0" borderId="25" xfId="1" applyNumberFormat="1" applyFont="1" applyBorder="1"/>
    <xf numFmtId="3" fontId="25" fillId="0" borderId="25" xfId="0" applyNumberFormat="1" applyFont="1" applyBorder="1"/>
    <xf numFmtId="3" fontId="25" fillId="0" borderId="39" xfId="0" applyNumberFormat="1" applyFont="1" applyBorder="1"/>
    <xf numFmtId="0" fontId="28" fillId="0" borderId="2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3" fontId="22" fillId="0" borderId="9" xfId="0" applyNumberFormat="1" applyFont="1" applyBorder="1"/>
    <xf numFmtId="0" fontId="22" fillId="0" borderId="9" xfId="0" applyFont="1" applyBorder="1"/>
    <xf numFmtId="165" fontId="22" fillId="0" borderId="9" xfId="0" applyNumberFormat="1" applyFont="1" applyBorder="1"/>
    <xf numFmtId="0" fontId="29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0" fontId="27" fillId="0" borderId="0" xfId="0" applyNumberFormat="1" applyFont="1"/>
    <xf numFmtId="167" fontId="27" fillId="0" borderId="0" xfId="0" applyNumberFormat="1" applyFont="1"/>
    <xf numFmtId="3" fontId="2" fillId="0" borderId="0" xfId="0" applyNumberFormat="1" applyFont="1"/>
    <xf numFmtId="165" fontId="22" fillId="0" borderId="11" xfId="0" applyNumberFormat="1" applyFont="1" applyBorder="1"/>
    <xf numFmtId="0" fontId="0" fillId="0" borderId="0" xfId="0" applyAlignment="1">
      <alignment horizontal="left" vertical="center" wrapText="1"/>
    </xf>
    <xf numFmtId="0" fontId="4" fillId="0" borderId="1" xfId="0" applyFont="1" applyBorder="1" applyAlignment="1" applyProtection="1">
      <alignment horizontal="right" vertical="top"/>
      <protection locked="0"/>
    </xf>
    <xf numFmtId="0" fontId="5" fillId="0" borderId="1" xfId="0" applyFont="1" applyBorder="1" applyProtection="1"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workbookViewId="0">
      <selection activeCell="I15" sqref="I15"/>
    </sheetView>
  </sheetViews>
  <sheetFormatPr defaultRowHeight="15" x14ac:dyDescent="0.25"/>
  <cols>
    <col min="1" max="1" width="11.140625" style="81" customWidth="1"/>
    <col min="2" max="2" width="50.5703125" style="16" customWidth="1"/>
    <col min="3" max="5" width="13.5703125" style="16" customWidth="1"/>
    <col min="6" max="6" width="9.140625" style="15"/>
    <col min="7" max="7" width="9.140625" style="16"/>
    <col min="8" max="8" width="12" style="16" bestFit="1" customWidth="1"/>
    <col min="9" max="9" width="11.42578125" style="16" bestFit="1" customWidth="1"/>
    <col min="10" max="10" width="12.42578125" style="16" bestFit="1" customWidth="1"/>
    <col min="11" max="11" width="9.140625" style="16"/>
    <col min="12" max="13" width="12.42578125" style="16" bestFit="1" customWidth="1"/>
    <col min="14" max="14" width="9.140625" style="16"/>
    <col min="15" max="15" width="19.28515625" style="16" bestFit="1" customWidth="1"/>
    <col min="16" max="16" width="13.140625" style="16" bestFit="1" customWidth="1"/>
    <col min="17" max="17" width="12.5703125" style="16" bestFit="1" customWidth="1"/>
    <col min="18" max="253" width="9.140625" style="16"/>
    <col min="254" max="254" width="11.140625" style="16" customWidth="1"/>
    <col min="255" max="255" width="50.5703125" style="16" customWidth="1"/>
    <col min="256" max="258" width="13.5703125" style="16" customWidth="1"/>
    <col min="259" max="509" width="9.140625" style="16"/>
    <col min="510" max="510" width="11.140625" style="16" customWidth="1"/>
    <col min="511" max="511" width="50.5703125" style="16" customWidth="1"/>
    <col min="512" max="514" width="13.5703125" style="16" customWidth="1"/>
    <col min="515" max="765" width="9.140625" style="16"/>
    <col min="766" max="766" width="11.140625" style="16" customWidth="1"/>
    <col min="767" max="767" width="50.5703125" style="16" customWidth="1"/>
    <col min="768" max="770" width="13.5703125" style="16" customWidth="1"/>
    <col min="771" max="1021" width="9.140625" style="16"/>
    <col min="1022" max="1022" width="11.140625" style="16" customWidth="1"/>
    <col min="1023" max="1023" width="50.5703125" style="16" customWidth="1"/>
    <col min="1024" max="1026" width="13.5703125" style="16" customWidth="1"/>
    <col min="1027" max="1277" width="9.140625" style="16"/>
    <col min="1278" max="1278" width="11.140625" style="16" customWidth="1"/>
    <col min="1279" max="1279" width="50.5703125" style="16" customWidth="1"/>
    <col min="1280" max="1282" width="13.5703125" style="16" customWidth="1"/>
    <col min="1283" max="1533" width="9.140625" style="16"/>
    <col min="1534" max="1534" width="11.140625" style="16" customWidth="1"/>
    <col min="1535" max="1535" width="50.5703125" style="16" customWidth="1"/>
    <col min="1536" max="1538" width="13.5703125" style="16" customWidth="1"/>
    <col min="1539" max="1789" width="9.140625" style="16"/>
    <col min="1790" max="1790" width="11.140625" style="16" customWidth="1"/>
    <col min="1791" max="1791" width="50.5703125" style="16" customWidth="1"/>
    <col min="1792" max="1794" width="13.5703125" style="16" customWidth="1"/>
    <col min="1795" max="2045" width="9.140625" style="16"/>
    <col min="2046" max="2046" width="11.140625" style="16" customWidth="1"/>
    <col min="2047" max="2047" width="50.5703125" style="16" customWidth="1"/>
    <col min="2048" max="2050" width="13.5703125" style="16" customWidth="1"/>
    <col min="2051" max="2301" width="9.140625" style="16"/>
    <col min="2302" max="2302" width="11.140625" style="16" customWidth="1"/>
    <col min="2303" max="2303" width="50.5703125" style="16" customWidth="1"/>
    <col min="2304" max="2306" width="13.5703125" style="16" customWidth="1"/>
    <col min="2307" max="2557" width="9.140625" style="16"/>
    <col min="2558" max="2558" width="11.140625" style="16" customWidth="1"/>
    <col min="2559" max="2559" width="50.5703125" style="16" customWidth="1"/>
    <col min="2560" max="2562" width="13.5703125" style="16" customWidth="1"/>
    <col min="2563" max="2813" width="9.140625" style="16"/>
    <col min="2814" max="2814" width="11.140625" style="16" customWidth="1"/>
    <col min="2815" max="2815" width="50.5703125" style="16" customWidth="1"/>
    <col min="2816" max="2818" width="13.5703125" style="16" customWidth="1"/>
    <col min="2819" max="3069" width="9.140625" style="16"/>
    <col min="3070" max="3070" width="11.140625" style="16" customWidth="1"/>
    <col min="3071" max="3071" width="50.5703125" style="16" customWidth="1"/>
    <col min="3072" max="3074" width="13.5703125" style="16" customWidth="1"/>
    <col min="3075" max="3325" width="9.140625" style="16"/>
    <col min="3326" max="3326" width="11.140625" style="16" customWidth="1"/>
    <col min="3327" max="3327" width="50.5703125" style="16" customWidth="1"/>
    <col min="3328" max="3330" width="13.5703125" style="16" customWidth="1"/>
    <col min="3331" max="3581" width="9.140625" style="16"/>
    <col min="3582" max="3582" width="11.140625" style="16" customWidth="1"/>
    <col min="3583" max="3583" width="50.5703125" style="16" customWidth="1"/>
    <col min="3584" max="3586" width="13.5703125" style="16" customWidth="1"/>
    <col min="3587" max="3837" width="9.140625" style="16"/>
    <col min="3838" max="3838" width="11.140625" style="16" customWidth="1"/>
    <col min="3839" max="3839" width="50.5703125" style="16" customWidth="1"/>
    <col min="3840" max="3842" width="13.5703125" style="16" customWidth="1"/>
    <col min="3843" max="4093" width="9.140625" style="16"/>
    <col min="4094" max="4094" width="11.140625" style="16" customWidth="1"/>
    <col min="4095" max="4095" width="50.5703125" style="16" customWidth="1"/>
    <col min="4096" max="4098" width="13.5703125" style="16" customWidth="1"/>
    <col min="4099" max="4349" width="9.140625" style="16"/>
    <col min="4350" max="4350" width="11.140625" style="16" customWidth="1"/>
    <col min="4351" max="4351" width="50.5703125" style="16" customWidth="1"/>
    <col min="4352" max="4354" width="13.5703125" style="16" customWidth="1"/>
    <col min="4355" max="4605" width="9.140625" style="16"/>
    <col min="4606" max="4606" width="11.140625" style="16" customWidth="1"/>
    <col min="4607" max="4607" width="50.5703125" style="16" customWidth="1"/>
    <col min="4608" max="4610" width="13.5703125" style="16" customWidth="1"/>
    <col min="4611" max="4861" width="9.140625" style="16"/>
    <col min="4862" max="4862" width="11.140625" style="16" customWidth="1"/>
    <col min="4863" max="4863" width="50.5703125" style="16" customWidth="1"/>
    <col min="4864" max="4866" width="13.5703125" style="16" customWidth="1"/>
    <col min="4867" max="5117" width="9.140625" style="16"/>
    <col min="5118" max="5118" width="11.140625" style="16" customWidth="1"/>
    <col min="5119" max="5119" width="50.5703125" style="16" customWidth="1"/>
    <col min="5120" max="5122" width="13.5703125" style="16" customWidth="1"/>
    <col min="5123" max="5373" width="9.140625" style="16"/>
    <col min="5374" max="5374" width="11.140625" style="16" customWidth="1"/>
    <col min="5375" max="5375" width="50.5703125" style="16" customWidth="1"/>
    <col min="5376" max="5378" width="13.5703125" style="16" customWidth="1"/>
    <col min="5379" max="5629" width="9.140625" style="16"/>
    <col min="5630" max="5630" width="11.140625" style="16" customWidth="1"/>
    <col min="5631" max="5631" width="50.5703125" style="16" customWidth="1"/>
    <col min="5632" max="5634" width="13.5703125" style="16" customWidth="1"/>
    <col min="5635" max="5885" width="9.140625" style="16"/>
    <col min="5886" max="5886" width="11.140625" style="16" customWidth="1"/>
    <col min="5887" max="5887" width="50.5703125" style="16" customWidth="1"/>
    <col min="5888" max="5890" width="13.5703125" style="16" customWidth="1"/>
    <col min="5891" max="6141" width="9.140625" style="16"/>
    <col min="6142" max="6142" width="11.140625" style="16" customWidth="1"/>
    <col min="6143" max="6143" width="50.5703125" style="16" customWidth="1"/>
    <col min="6144" max="6146" width="13.5703125" style="16" customWidth="1"/>
    <col min="6147" max="6397" width="9.140625" style="16"/>
    <col min="6398" max="6398" width="11.140625" style="16" customWidth="1"/>
    <col min="6399" max="6399" width="50.5703125" style="16" customWidth="1"/>
    <col min="6400" max="6402" width="13.5703125" style="16" customWidth="1"/>
    <col min="6403" max="6653" width="9.140625" style="16"/>
    <col min="6654" max="6654" width="11.140625" style="16" customWidth="1"/>
    <col min="6655" max="6655" width="50.5703125" style="16" customWidth="1"/>
    <col min="6656" max="6658" width="13.5703125" style="16" customWidth="1"/>
    <col min="6659" max="6909" width="9.140625" style="16"/>
    <col min="6910" max="6910" width="11.140625" style="16" customWidth="1"/>
    <col min="6911" max="6911" width="50.5703125" style="16" customWidth="1"/>
    <col min="6912" max="6914" width="13.5703125" style="16" customWidth="1"/>
    <col min="6915" max="7165" width="9.140625" style="16"/>
    <col min="7166" max="7166" width="11.140625" style="16" customWidth="1"/>
    <col min="7167" max="7167" width="50.5703125" style="16" customWidth="1"/>
    <col min="7168" max="7170" width="13.5703125" style="16" customWidth="1"/>
    <col min="7171" max="7421" width="9.140625" style="16"/>
    <col min="7422" max="7422" width="11.140625" style="16" customWidth="1"/>
    <col min="7423" max="7423" width="50.5703125" style="16" customWidth="1"/>
    <col min="7424" max="7426" width="13.5703125" style="16" customWidth="1"/>
    <col min="7427" max="7677" width="9.140625" style="16"/>
    <col min="7678" max="7678" width="11.140625" style="16" customWidth="1"/>
    <col min="7679" max="7679" width="50.5703125" style="16" customWidth="1"/>
    <col min="7680" max="7682" width="13.5703125" style="16" customWidth="1"/>
    <col min="7683" max="7933" width="9.140625" style="16"/>
    <col min="7934" max="7934" width="11.140625" style="16" customWidth="1"/>
    <col min="7935" max="7935" width="50.5703125" style="16" customWidth="1"/>
    <col min="7936" max="7938" width="13.5703125" style="16" customWidth="1"/>
    <col min="7939" max="8189" width="9.140625" style="16"/>
    <col min="8190" max="8190" width="11.140625" style="16" customWidth="1"/>
    <col min="8191" max="8191" width="50.5703125" style="16" customWidth="1"/>
    <col min="8192" max="8194" width="13.5703125" style="16" customWidth="1"/>
    <col min="8195" max="8445" width="9.140625" style="16"/>
    <col min="8446" max="8446" width="11.140625" style="16" customWidth="1"/>
    <col min="8447" max="8447" width="50.5703125" style="16" customWidth="1"/>
    <col min="8448" max="8450" width="13.5703125" style="16" customWidth="1"/>
    <col min="8451" max="8701" width="9.140625" style="16"/>
    <col min="8702" max="8702" width="11.140625" style="16" customWidth="1"/>
    <col min="8703" max="8703" width="50.5703125" style="16" customWidth="1"/>
    <col min="8704" max="8706" width="13.5703125" style="16" customWidth="1"/>
    <col min="8707" max="8957" width="9.140625" style="16"/>
    <col min="8958" max="8958" width="11.140625" style="16" customWidth="1"/>
    <col min="8959" max="8959" width="50.5703125" style="16" customWidth="1"/>
    <col min="8960" max="8962" width="13.5703125" style="16" customWidth="1"/>
    <col min="8963" max="9213" width="9.140625" style="16"/>
    <col min="9214" max="9214" width="11.140625" style="16" customWidth="1"/>
    <col min="9215" max="9215" width="50.5703125" style="16" customWidth="1"/>
    <col min="9216" max="9218" width="13.5703125" style="16" customWidth="1"/>
    <col min="9219" max="9469" width="9.140625" style="16"/>
    <col min="9470" max="9470" width="11.140625" style="16" customWidth="1"/>
    <col min="9471" max="9471" width="50.5703125" style="16" customWidth="1"/>
    <col min="9472" max="9474" width="13.5703125" style="16" customWidth="1"/>
    <col min="9475" max="9725" width="9.140625" style="16"/>
    <col min="9726" max="9726" width="11.140625" style="16" customWidth="1"/>
    <col min="9727" max="9727" width="50.5703125" style="16" customWidth="1"/>
    <col min="9728" max="9730" width="13.5703125" style="16" customWidth="1"/>
    <col min="9731" max="9981" width="9.140625" style="16"/>
    <col min="9982" max="9982" width="11.140625" style="16" customWidth="1"/>
    <col min="9983" max="9983" width="50.5703125" style="16" customWidth="1"/>
    <col min="9984" max="9986" width="13.5703125" style="16" customWidth="1"/>
    <col min="9987" max="10237" width="9.140625" style="16"/>
    <col min="10238" max="10238" width="11.140625" style="16" customWidth="1"/>
    <col min="10239" max="10239" width="50.5703125" style="16" customWidth="1"/>
    <col min="10240" max="10242" width="13.5703125" style="16" customWidth="1"/>
    <col min="10243" max="10493" width="9.140625" style="16"/>
    <col min="10494" max="10494" width="11.140625" style="16" customWidth="1"/>
    <col min="10495" max="10495" width="50.5703125" style="16" customWidth="1"/>
    <col min="10496" max="10498" width="13.5703125" style="16" customWidth="1"/>
    <col min="10499" max="10749" width="9.140625" style="16"/>
    <col min="10750" max="10750" width="11.140625" style="16" customWidth="1"/>
    <col min="10751" max="10751" width="50.5703125" style="16" customWidth="1"/>
    <col min="10752" max="10754" width="13.5703125" style="16" customWidth="1"/>
    <col min="10755" max="11005" width="9.140625" style="16"/>
    <col min="11006" max="11006" width="11.140625" style="16" customWidth="1"/>
    <col min="11007" max="11007" width="50.5703125" style="16" customWidth="1"/>
    <col min="11008" max="11010" width="13.5703125" style="16" customWidth="1"/>
    <col min="11011" max="11261" width="9.140625" style="16"/>
    <col min="11262" max="11262" width="11.140625" style="16" customWidth="1"/>
    <col min="11263" max="11263" width="50.5703125" style="16" customWidth="1"/>
    <col min="11264" max="11266" width="13.5703125" style="16" customWidth="1"/>
    <col min="11267" max="11517" width="9.140625" style="16"/>
    <col min="11518" max="11518" width="11.140625" style="16" customWidth="1"/>
    <col min="11519" max="11519" width="50.5703125" style="16" customWidth="1"/>
    <col min="11520" max="11522" width="13.5703125" style="16" customWidth="1"/>
    <col min="11523" max="11773" width="9.140625" style="16"/>
    <col min="11774" max="11774" width="11.140625" style="16" customWidth="1"/>
    <col min="11775" max="11775" width="50.5703125" style="16" customWidth="1"/>
    <col min="11776" max="11778" width="13.5703125" style="16" customWidth="1"/>
    <col min="11779" max="12029" width="9.140625" style="16"/>
    <col min="12030" max="12030" width="11.140625" style="16" customWidth="1"/>
    <col min="12031" max="12031" width="50.5703125" style="16" customWidth="1"/>
    <col min="12032" max="12034" width="13.5703125" style="16" customWidth="1"/>
    <col min="12035" max="12285" width="9.140625" style="16"/>
    <col min="12286" max="12286" width="11.140625" style="16" customWidth="1"/>
    <col min="12287" max="12287" width="50.5703125" style="16" customWidth="1"/>
    <col min="12288" max="12290" width="13.5703125" style="16" customWidth="1"/>
    <col min="12291" max="12541" width="9.140625" style="16"/>
    <col min="12542" max="12542" width="11.140625" style="16" customWidth="1"/>
    <col min="12543" max="12543" width="50.5703125" style="16" customWidth="1"/>
    <col min="12544" max="12546" width="13.5703125" style="16" customWidth="1"/>
    <col min="12547" max="12797" width="9.140625" style="16"/>
    <col min="12798" max="12798" width="11.140625" style="16" customWidth="1"/>
    <col min="12799" max="12799" width="50.5703125" style="16" customWidth="1"/>
    <col min="12800" max="12802" width="13.5703125" style="16" customWidth="1"/>
    <col min="12803" max="13053" width="9.140625" style="16"/>
    <col min="13054" max="13054" width="11.140625" style="16" customWidth="1"/>
    <col min="13055" max="13055" width="50.5703125" style="16" customWidth="1"/>
    <col min="13056" max="13058" width="13.5703125" style="16" customWidth="1"/>
    <col min="13059" max="13309" width="9.140625" style="16"/>
    <col min="13310" max="13310" width="11.140625" style="16" customWidth="1"/>
    <col min="13311" max="13311" width="50.5703125" style="16" customWidth="1"/>
    <col min="13312" max="13314" width="13.5703125" style="16" customWidth="1"/>
    <col min="13315" max="13565" width="9.140625" style="16"/>
    <col min="13566" max="13566" width="11.140625" style="16" customWidth="1"/>
    <col min="13567" max="13567" width="50.5703125" style="16" customWidth="1"/>
    <col min="13568" max="13570" width="13.5703125" style="16" customWidth="1"/>
    <col min="13571" max="13821" width="9.140625" style="16"/>
    <col min="13822" max="13822" width="11.140625" style="16" customWidth="1"/>
    <col min="13823" max="13823" width="50.5703125" style="16" customWidth="1"/>
    <col min="13824" max="13826" width="13.5703125" style="16" customWidth="1"/>
    <col min="13827" max="14077" width="9.140625" style="16"/>
    <col min="14078" max="14078" width="11.140625" style="16" customWidth="1"/>
    <col min="14079" max="14079" width="50.5703125" style="16" customWidth="1"/>
    <col min="14080" max="14082" width="13.5703125" style="16" customWidth="1"/>
    <col min="14083" max="14333" width="9.140625" style="16"/>
    <col min="14334" max="14334" width="11.140625" style="16" customWidth="1"/>
    <col min="14335" max="14335" width="50.5703125" style="16" customWidth="1"/>
    <col min="14336" max="14338" width="13.5703125" style="16" customWidth="1"/>
    <col min="14339" max="14589" width="9.140625" style="16"/>
    <col min="14590" max="14590" width="11.140625" style="16" customWidth="1"/>
    <col min="14591" max="14591" width="50.5703125" style="16" customWidth="1"/>
    <col min="14592" max="14594" width="13.5703125" style="16" customWidth="1"/>
    <col min="14595" max="14845" width="9.140625" style="16"/>
    <col min="14846" max="14846" width="11.140625" style="16" customWidth="1"/>
    <col min="14847" max="14847" width="50.5703125" style="16" customWidth="1"/>
    <col min="14848" max="14850" width="13.5703125" style="16" customWidth="1"/>
    <col min="14851" max="15101" width="9.140625" style="16"/>
    <col min="15102" max="15102" width="11.140625" style="16" customWidth="1"/>
    <col min="15103" max="15103" width="50.5703125" style="16" customWidth="1"/>
    <col min="15104" max="15106" width="13.5703125" style="16" customWidth="1"/>
    <col min="15107" max="15357" width="9.140625" style="16"/>
    <col min="15358" max="15358" width="11.140625" style="16" customWidth="1"/>
    <col min="15359" max="15359" width="50.5703125" style="16" customWidth="1"/>
    <col min="15360" max="15362" width="13.5703125" style="16" customWidth="1"/>
    <col min="15363" max="15613" width="9.140625" style="16"/>
    <col min="15614" max="15614" width="11.140625" style="16" customWidth="1"/>
    <col min="15615" max="15615" width="50.5703125" style="16" customWidth="1"/>
    <col min="15616" max="15618" width="13.5703125" style="16" customWidth="1"/>
    <col min="15619" max="15869" width="9.140625" style="16"/>
    <col min="15870" max="15870" width="11.140625" style="16" customWidth="1"/>
    <col min="15871" max="15871" width="50.5703125" style="16" customWidth="1"/>
    <col min="15872" max="15874" width="13.5703125" style="16" customWidth="1"/>
    <col min="15875" max="16125" width="9.140625" style="16"/>
    <col min="16126" max="16126" width="11.140625" style="16" customWidth="1"/>
    <col min="16127" max="16127" width="50.5703125" style="16" customWidth="1"/>
    <col min="16128" max="16130" width="13.5703125" style="16" customWidth="1"/>
    <col min="16131" max="16384" width="9.140625" style="16"/>
  </cols>
  <sheetData>
    <row r="1" spans="1:6" s="3" customFormat="1" ht="16.5" thickBot="1" x14ac:dyDescent="0.3">
      <c r="A1" s="1"/>
      <c r="B1" s="211"/>
      <c r="C1" s="212"/>
      <c r="D1" s="212"/>
      <c r="E1" s="212"/>
      <c r="F1" s="2"/>
    </row>
    <row r="2" spans="1:6" s="6" customFormat="1" ht="24.75" thickBot="1" x14ac:dyDescent="0.3">
      <c r="A2" s="4" t="s">
        <v>0</v>
      </c>
      <c r="B2" s="213" t="s">
        <v>1</v>
      </c>
      <c r="C2" s="214"/>
      <c r="D2" s="215"/>
      <c r="E2" s="5" t="s">
        <v>2</v>
      </c>
    </row>
    <row r="3" spans="1:6" s="6" customFormat="1" ht="24.75" thickBot="1" x14ac:dyDescent="0.3">
      <c r="A3" s="4" t="s">
        <v>3</v>
      </c>
      <c r="B3" s="213" t="s">
        <v>4</v>
      </c>
      <c r="C3" s="214"/>
      <c r="D3" s="215"/>
      <c r="E3" s="5" t="s">
        <v>5</v>
      </c>
    </row>
    <row r="4" spans="1:6" s="10" customFormat="1" ht="15.95" customHeight="1" thickBot="1" x14ac:dyDescent="0.3">
      <c r="A4" s="7"/>
      <c r="B4" s="7"/>
      <c r="C4" s="8"/>
      <c r="D4" s="9"/>
      <c r="E4" s="8" t="s">
        <v>6</v>
      </c>
    </row>
    <row r="5" spans="1:6" ht="24.75" thickBot="1" x14ac:dyDescent="0.3">
      <c r="A5" s="11" t="s">
        <v>7</v>
      </c>
      <c r="B5" s="12" t="s">
        <v>8</v>
      </c>
      <c r="C5" s="12" t="s">
        <v>9</v>
      </c>
      <c r="D5" s="13" t="s">
        <v>10</v>
      </c>
      <c r="E5" s="14" t="s">
        <v>11</v>
      </c>
    </row>
    <row r="6" spans="1:6" s="22" customFormat="1" ht="12.95" customHeight="1" thickBot="1" x14ac:dyDescent="0.3">
      <c r="A6" s="17" t="s">
        <v>12</v>
      </c>
      <c r="B6" s="18" t="s">
        <v>13</v>
      </c>
      <c r="C6" s="18" t="s">
        <v>14</v>
      </c>
      <c r="D6" s="19" t="s">
        <v>15</v>
      </c>
      <c r="E6" s="20" t="s">
        <v>16</v>
      </c>
      <c r="F6" s="21"/>
    </row>
    <row r="7" spans="1:6" s="22" customFormat="1" ht="15.95" customHeight="1" thickBot="1" x14ac:dyDescent="0.3">
      <c r="A7" s="216" t="s">
        <v>17</v>
      </c>
      <c r="B7" s="217"/>
      <c r="C7" s="217"/>
      <c r="D7" s="217"/>
      <c r="E7" s="218"/>
      <c r="F7" s="21"/>
    </row>
    <row r="8" spans="1:6" s="28" customFormat="1" ht="12" customHeight="1" thickBot="1" x14ac:dyDescent="0.3">
      <c r="A8" s="23" t="s">
        <v>18</v>
      </c>
      <c r="B8" s="24" t="s">
        <v>19</v>
      </c>
      <c r="C8" s="25">
        <f>SUM(C9:C19)</f>
        <v>2400107</v>
      </c>
      <c r="D8" s="25">
        <f>SUM(D9:D19)</f>
        <v>2400107</v>
      </c>
      <c r="E8" s="26">
        <f>SUM(E9:E19)</f>
        <v>2651511</v>
      </c>
      <c r="F8" s="27"/>
    </row>
    <row r="9" spans="1:6" s="28" customFormat="1" ht="12" customHeight="1" x14ac:dyDescent="0.25">
      <c r="A9" s="29" t="s">
        <v>20</v>
      </c>
      <c r="B9" s="30" t="s">
        <v>21</v>
      </c>
      <c r="C9" s="31"/>
      <c r="D9" s="31"/>
      <c r="E9" s="32"/>
      <c r="F9" s="27"/>
    </row>
    <row r="10" spans="1:6" s="28" customFormat="1" ht="12" customHeight="1" x14ac:dyDescent="0.25">
      <c r="A10" s="33" t="s">
        <v>22</v>
      </c>
      <c r="B10" s="34" t="s">
        <v>23</v>
      </c>
      <c r="C10" s="35">
        <v>180000</v>
      </c>
      <c r="D10" s="35">
        <v>180000</v>
      </c>
      <c r="E10" s="36">
        <v>254365</v>
      </c>
      <c r="F10" s="37"/>
    </row>
    <row r="11" spans="1:6" s="28" customFormat="1" ht="12" customHeight="1" x14ac:dyDescent="0.25">
      <c r="A11" s="33" t="s">
        <v>24</v>
      </c>
      <c r="B11" s="34" t="s">
        <v>25</v>
      </c>
      <c r="C11" s="35">
        <v>1410000</v>
      </c>
      <c r="D11" s="35">
        <v>1410000</v>
      </c>
      <c r="E11" s="36">
        <v>1481028</v>
      </c>
      <c r="F11" s="37"/>
    </row>
    <row r="12" spans="1:6" s="28" customFormat="1" ht="12" customHeight="1" x14ac:dyDescent="0.25">
      <c r="A12" s="33" t="s">
        <v>26</v>
      </c>
      <c r="B12" s="34" t="s">
        <v>27</v>
      </c>
      <c r="C12" s="35"/>
      <c r="D12" s="35"/>
      <c r="E12" s="36"/>
      <c r="F12" s="27"/>
    </row>
    <row r="13" spans="1:6" s="28" customFormat="1" ht="12" customHeight="1" x14ac:dyDescent="0.25">
      <c r="A13" s="33" t="s">
        <v>28</v>
      </c>
      <c r="B13" s="34" t="s">
        <v>29</v>
      </c>
      <c r="C13" s="35"/>
      <c r="D13" s="35"/>
      <c r="E13" s="36"/>
      <c r="F13" s="27"/>
    </row>
    <row r="14" spans="1:6" s="28" customFormat="1" ht="12" customHeight="1" x14ac:dyDescent="0.25">
      <c r="A14" s="33" t="s">
        <v>30</v>
      </c>
      <c r="B14" s="34" t="s">
        <v>31</v>
      </c>
      <c r="C14" s="35">
        <v>429300</v>
      </c>
      <c r="D14" s="35">
        <v>429300</v>
      </c>
      <c r="E14" s="36">
        <v>426384</v>
      </c>
      <c r="F14" s="27"/>
    </row>
    <row r="15" spans="1:6" s="28" customFormat="1" ht="12" customHeight="1" x14ac:dyDescent="0.25">
      <c r="A15" s="33" t="s">
        <v>32</v>
      </c>
      <c r="B15" s="38" t="s">
        <v>33</v>
      </c>
      <c r="C15" s="35">
        <v>380807</v>
      </c>
      <c r="D15" s="35">
        <v>380807</v>
      </c>
      <c r="E15" s="36">
        <v>380807</v>
      </c>
      <c r="F15" s="27"/>
    </row>
    <row r="16" spans="1:6" s="28" customFormat="1" ht="12" customHeight="1" x14ac:dyDescent="0.25">
      <c r="A16" s="33" t="s">
        <v>34</v>
      </c>
      <c r="B16" s="34" t="s">
        <v>35</v>
      </c>
      <c r="C16" s="39"/>
      <c r="D16" s="39"/>
      <c r="E16" s="40">
        <v>40</v>
      </c>
      <c r="F16" s="27"/>
    </row>
    <row r="17" spans="1:16" s="41" customFormat="1" ht="12" customHeight="1" x14ac:dyDescent="0.25">
      <c r="A17" s="33" t="s">
        <v>36</v>
      </c>
      <c r="B17" s="34" t="s">
        <v>37</v>
      </c>
      <c r="C17" s="35"/>
      <c r="D17" s="35"/>
      <c r="E17" s="36"/>
      <c r="F17" s="27"/>
    </row>
    <row r="18" spans="1:16" s="41" customFormat="1" ht="12" customHeight="1" x14ac:dyDescent="0.25">
      <c r="A18" s="33" t="s">
        <v>38</v>
      </c>
      <c r="B18" s="34" t="s">
        <v>39</v>
      </c>
      <c r="C18" s="42"/>
      <c r="D18" s="42"/>
      <c r="E18" s="43"/>
      <c r="F18" s="27"/>
    </row>
    <row r="19" spans="1:16" s="41" customFormat="1" ht="12" customHeight="1" thickBot="1" x14ac:dyDescent="0.3">
      <c r="A19" s="33" t="s">
        <v>40</v>
      </c>
      <c r="B19" s="38" t="s">
        <v>41</v>
      </c>
      <c r="C19" s="42"/>
      <c r="D19" s="42"/>
      <c r="E19" s="43">
        <v>108887</v>
      </c>
      <c r="F19" s="27"/>
    </row>
    <row r="20" spans="1:16" s="28" customFormat="1" ht="21.75" thickBot="1" x14ac:dyDescent="0.3">
      <c r="A20" s="23" t="s">
        <v>42</v>
      </c>
      <c r="B20" s="24" t="s">
        <v>43</v>
      </c>
      <c r="C20" s="25">
        <f>SUM(C21:C23)</f>
        <v>53488481</v>
      </c>
      <c r="D20" s="25">
        <f>SUM(D21:D23)</f>
        <v>85742478</v>
      </c>
      <c r="E20" s="26">
        <f>SUM(E21:E24)</f>
        <v>85742478</v>
      </c>
      <c r="F20" s="27"/>
    </row>
    <row r="21" spans="1:16" s="41" customFormat="1" ht="12" customHeight="1" x14ac:dyDescent="0.25">
      <c r="A21" s="33" t="s">
        <v>44</v>
      </c>
      <c r="B21" s="44" t="s">
        <v>45</v>
      </c>
      <c r="C21" s="35"/>
      <c r="D21" s="35"/>
      <c r="E21" s="36"/>
      <c r="F21" s="27"/>
    </row>
    <row r="22" spans="1:16" s="41" customFormat="1" ht="12" customHeight="1" x14ac:dyDescent="0.25">
      <c r="A22" s="33" t="s">
        <v>46</v>
      </c>
      <c r="B22" s="34" t="s">
        <v>47</v>
      </c>
      <c r="C22" s="35"/>
      <c r="D22" s="35"/>
      <c r="E22" s="36"/>
      <c r="F22" s="27"/>
    </row>
    <row r="23" spans="1:16" s="41" customFormat="1" ht="12" customHeight="1" x14ac:dyDescent="0.25">
      <c r="A23" s="33" t="s">
        <v>48</v>
      </c>
      <c r="B23" s="34" t="s">
        <v>49</v>
      </c>
      <c r="C23" s="35">
        <v>53488481</v>
      </c>
      <c r="D23" s="35">
        <v>85742478</v>
      </c>
      <c r="E23" s="36">
        <v>85742478</v>
      </c>
      <c r="F23" s="27"/>
      <c r="J23" s="45"/>
      <c r="M23" s="45"/>
      <c r="O23" s="45"/>
      <c r="P23" s="45"/>
    </row>
    <row r="24" spans="1:16" s="41" customFormat="1" ht="12" customHeight="1" thickBot="1" x14ac:dyDescent="0.3">
      <c r="A24" s="33" t="s">
        <v>50</v>
      </c>
      <c r="B24" s="34" t="s">
        <v>51</v>
      </c>
      <c r="C24" s="35"/>
      <c r="D24" s="35"/>
      <c r="E24" s="36"/>
      <c r="F24" s="27"/>
      <c r="J24" s="45"/>
      <c r="M24" s="45"/>
      <c r="O24" s="27"/>
      <c r="P24" s="45"/>
    </row>
    <row r="25" spans="1:16" s="41" customFormat="1" ht="12" customHeight="1" thickBot="1" x14ac:dyDescent="0.3">
      <c r="A25" s="46" t="s">
        <v>52</v>
      </c>
      <c r="B25" s="47" t="s">
        <v>53</v>
      </c>
      <c r="C25" s="48"/>
      <c r="D25" s="48"/>
      <c r="E25" s="49"/>
      <c r="F25" s="27"/>
      <c r="J25" s="45"/>
      <c r="M25" s="45"/>
      <c r="O25" s="27"/>
      <c r="P25" s="45"/>
    </row>
    <row r="26" spans="1:16" s="41" customFormat="1" ht="21.75" thickBot="1" x14ac:dyDescent="0.3">
      <c r="A26" s="46" t="s">
        <v>54</v>
      </c>
      <c r="B26" s="47" t="s">
        <v>55</v>
      </c>
      <c r="C26" s="25">
        <v>0</v>
      </c>
      <c r="D26" s="25">
        <f>+D27+D28+D29</f>
        <v>0</v>
      </c>
      <c r="E26" s="26">
        <f>+E27+E28+E29</f>
        <v>0</v>
      </c>
      <c r="F26" s="27"/>
      <c r="J26" s="45"/>
      <c r="M26" s="45"/>
      <c r="P26" s="45"/>
    </row>
    <row r="27" spans="1:16" s="41" customFormat="1" ht="12" customHeight="1" x14ac:dyDescent="0.25">
      <c r="A27" s="50" t="s">
        <v>56</v>
      </c>
      <c r="B27" s="51" t="s">
        <v>57</v>
      </c>
      <c r="C27" s="52"/>
      <c r="D27" s="52"/>
      <c r="E27" s="53"/>
      <c r="F27" s="27"/>
      <c r="J27" s="45"/>
      <c r="M27" s="45"/>
      <c r="P27" s="45"/>
    </row>
    <row r="28" spans="1:16" s="41" customFormat="1" ht="12" customHeight="1" x14ac:dyDescent="0.25">
      <c r="A28" s="50" t="s">
        <v>58</v>
      </c>
      <c r="B28" s="51" t="s">
        <v>47</v>
      </c>
      <c r="C28" s="35"/>
      <c r="D28" s="35"/>
      <c r="E28" s="36"/>
      <c r="F28" s="27"/>
    </row>
    <row r="29" spans="1:16" s="41" customFormat="1" ht="12" customHeight="1" x14ac:dyDescent="0.25">
      <c r="A29" s="50" t="s">
        <v>59</v>
      </c>
      <c r="B29" s="54" t="s">
        <v>60</v>
      </c>
      <c r="C29" s="35"/>
      <c r="D29" s="35"/>
      <c r="E29" s="36"/>
      <c r="F29" s="27"/>
    </row>
    <row r="30" spans="1:16" s="41" customFormat="1" ht="12" customHeight="1" thickBot="1" x14ac:dyDescent="0.3">
      <c r="A30" s="33" t="s">
        <v>61</v>
      </c>
      <c r="B30" s="55" t="s">
        <v>62</v>
      </c>
      <c r="C30" s="56"/>
      <c r="D30" s="56"/>
      <c r="E30" s="57"/>
      <c r="F30" s="27"/>
    </row>
    <row r="31" spans="1:16" s="41" customFormat="1" ht="12" customHeight="1" thickBot="1" x14ac:dyDescent="0.3">
      <c r="A31" s="46" t="s">
        <v>63</v>
      </c>
      <c r="B31" s="47" t="s">
        <v>64</v>
      </c>
      <c r="C31" s="25">
        <v>0</v>
      </c>
      <c r="D31" s="25">
        <f>+D32+D33+D34</f>
        <v>0</v>
      </c>
      <c r="E31" s="26">
        <f>+E32+E33+E34</f>
        <v>0</v>
      </c>
      <c r="F31" s="27"/>
    </row>
    <row r="32" spans="1:16" s="41" customFormat="1" ht="12" customHeight="1" x14ac:dyDescent="0.25">
      <c r="A32" s="50" t="s">
        <v>65</v>
      </c>
      <c r="B32" s="51" t="s">
        <v>66</v>
      </c>
      <c r="C32" s="52"/>
      <c r="D32" s="52"/>
      <c r="E32" s="53"/>
      <c r="F32" s="27"/>
    </row>
    <row r="33" spans="1:13" s="41" customFormat="1" ht="12" customHeight="1" x14ac:dyDescent="0.25">
      <c r="A33" s="50" t="s">
        <v>67</v>
      </c>
      <c r="B33" s="54" t="s">
        <v>68</v>
      </c>
      <c r="C33" s="58"/>
      <c r="D33" s="58"/>
      <c r="E33" s="59"/>
      <c r="F33" s="27"/>
    </row>
    <row r="34" spans="1:13" s="41" customFormat="1" ht="12" customHeight="1" thickBot="1" x14ac:dyDescent="0.3">
      <c r="A34" s="33" t="s">
        <v>69</v>
      </c>
      <c r="B34" s="55" t="s">
        <v>70</v>
      </c>
      <c r="C34" s="56"/>
      <c r="D34" s="56"/>
      <c r="E34" s="57"/>
      <c r="F34" s="27"/>
    </row>
    <row r="35" spans="1:13" s="28" customFormat="1" ht="12" customHeight="1" thickBot="1" x14ac:dyDescent="0.3">
      <c r="A35" s="46" t="s">
        <v>71</v>
      </c>
      <c r="B35" s="47" t="s">
        <v>72</v>
      </c>
      <c r="C35" s="48"/>
      <c r="D35" s="48"/>
      <c r="E35" s="49"/>
      <c r="F35" s="27"/>
    </row>
    <row r="36" spans="1:13" s="28" customFormat="1" ht="12" customHeight="1" thickBot="1" x14ac:dyDescent="0.3">
      <c r="A36" s="46" t="s">
        <v>73</v>
      </c>
      <c r="B36" s="47" t="s">
        <v>74</v>
      </c>
      <c r="C36" s="48"/>
      <c r="D36" s="48"/>
      <c r="E36" s="49"/>
      <c r="F36" s="27"/>
    </row>
    <row r="37" spans="1:13" s="28" customFormat="1" ht="12" customHeight="1" thickBot="1" x14ac:dyDescent="0.3">
      <c r="A37" s="23" t="s">
        <v>75</v>
      </c>
      <c r="B37" s="47" t="s">
        <v>76</v>
      </c>
      <c r="C37" s="25">
        <f>+C8+C20+C25+C26+C31+C35+C36</f>
        <v>55888588</v>
      </c>
      <c r="D37" s="25">
        <f>+D8+D20+D25+D26+D31+D35+D36</f>
        <v>88142585</v>
      </c>
      <c r="E37" s="26">
        <f>+E8+E20+E25+E26+E31+E35+E36</f>
        <v>88393989</v>
      </c>
      <c r="F37" s="27"/>
    </row>
    <row r="38" spans="1:13" s="28" customFormat="1" ht="12" customHeight="1" thickBot="1" x14ac:dyDescent="0.3">
      <c r="A38" s="60" t="s">
        <v>77</v>
      </c>
      <c r="B38" s="47" t="s">
        <v>78</v>
      </c>
      <c r="C38" s="25">
        <f>+C39+C40+C41</f>
        <v>261331462</v>
      </c>
      <c r="D38" s="25">
        <f>+D39+D40+D41</f>
        <v>274157952</v>
      </c>
      <c r="E38" s="26">
        <f>+E39+E40+E41</f>
        <v>274157952</v>
      </c>
      <c r="F38" s="27"/>
    </row>
    <row r="39" spans="1:13" s="28" customFormat="1" ht="12" customHeight="1" x14ac:dyDescent="0.25">
      <c r="A39" s="50" t="s">
        <v>79</v>
      </c>
      <c r="B39" s="51" t="s">
        <v>80</v>
      </c>
      <c r="C39" s="52">
        <v>23074174</v>
      </c>
      <c r="D39" s="52">
        <v>23073504</v>
      </c>
      <c r="E39" s="53">
        <v>23073504</v>
      </c>
      <c r="F39" s="27"/>
    </row>
    <row r="40" spans="1:13" s="28" customFormat="1" ht="12" customHeight="1" x14ac:dyDescent="0.25">
      <c r="A40" s="50" t="s">
        <v>81</v>
      </c>
      <c r="B40" s="54" t="s">
        <v>82</v>
      </c>
      <c r="C40" s="58"/>
      <c r="D40" s="58"/>
      <c r="E40" s="59"/>
      <c r="F40" s="27"/>
    </row>
    <row r="41" spans="1:13" s="41" customFormat="1" ht="12" customHeight="1" thickBot="1" x14ac:dyDescent="0.3">
      <c r="A41" s="33" t="s">
        <v>83</v>
      </c>
      <c r="B41" s="55" t="s">
        <v>84</v>
      </c>
      <c r="C41" s="56">
        <v>238257288</v>
      </c>
      <c r="D41" s="56">
        <v>251084448</v>
      </c>
      <c r="E41" s="57">
        <v>251084448</v>
      </c>
      <c r="F41" s="27"/>
    </row>
    <row r="42" spans="1:13" s="41" customFormat="1" ht="15.2" customHeight="1" thickBot="1" x14ac:dyDescent="0.25">
      <c r="A42" s="60" t="s">
        <v>85</v>
      </c>
      <c r="B42" s="61" t="s">
        <v>86</v>
      </c>
      <c r="C42" s="62">
        <f>+C37+C38</f>
        <v>317220050</v>
      </c>
      <c r="D42" s="62">
        <f>+D37+D38</f>
        <v>362300537</v>
      </c>
      <c r="E42" s="63">
        <f>+E37+E38</f>
        <v>362551941</v>
      </c>
      <c r="F42" s="27"/>
    </row>
    <row r="43" spans="1:13" s="41" customFormat="1" ht="15.2" customHeight="1" x14ac:dyDescent="0.25">
      <c r="A43" s="64"/>
      <c r="B43" s="65"/>
      <c r="C43" s="66"/>
      <c r="F43" s="27"/>
    </row>
    <row r="44" spans="1:13" ht="15.75" thickBot="1" x14ac:dyDescent="0.3">
      <c r="A44" s="67"/>
      <c r="B44" s="68"/>
      <c r="C44" s="69"/>
    </row>
    <row r="45" spans="1:13" s="22" customFormat="1" ht="16.5" customHeight="1" thickBot="1" x14ac:dyDescent="0.3">
      <c r="A45" s="216" t="s">
        <v>87</v>
      </c>
      <c r="B45" s="217"/>
      <c r="C45" s="217"/>
      <c r="D45" s="217"/>
      <c r="E45" s="218"/>
      <c r="F45" s="21"/>
    </row>
    <row r="46" spans="1:13" s="71" customFormat="1" ht="12" customHeight="1" thickBot="1" x14ac:dyDescent="0.3">
      <c r="A46" s="46" t="s">
        <v>18</v>
      </c>
      <c r="B46" s="47" t="s">
        <v>88</v>
      </c>
      <c r="C46" s="25">
        <f>SUM(C47:C51)</f>
        <v>316220050</v>
      </c>
      <c r="D46" s="25">
        <f>SUM(D47:D51)</f>
        <v>361300537</v>
      </c>
      <c r="E46" s="26">
        <f>SUM(E47:E51)</f>
        <v>308048157</v>
      </c>
      <c r="F46" s="70"/>
    </row>
    <row r="47" spans="1:13" ht="12" customHeight="1" x14ac:dyDescent="0.25">
      <c r="A47" s="33" t="s">
        <v>20</v>
      </c>
      <c r="B47" s="44" t="s">
        <v>89</v>
      </c>
      <c r="C47" s="52">
        <v>232033228</v>
      </c>
      <c r="D47" s="72">
        <v>236551632</v>
      </c>
      <c r="E47" s="73">
        <v>231928131</v>
      </c>
      <c r="G47" s="15"/>
      <c r="I47" s="45"/>
    </row>
    <row r="48" spans="1:13" ht="12" customHeight="1" x14ac:dyDescent="0.25">
      <c r="A48" s="33" t="s">
        <v>22</v>
      </c>
      <c r="B48" s="34" t="s">
        <v>90</v>
      </c>
      <c r="C48" s="74">
        <v>31138766</v>
      </c>
      <c r="D48" s="75">
        <v>32437431</v>
      </c>
      <c r="E48" s="76">
        <v>31862091</v>
      </c>
      <c r="G48" s="15"/>
      <c r="I48" s="45"/>
      <c r="K48" s="15"/>
      <c r="M48" s="45"/>
    </row>
    <row r="49" spans="1:17" ht="12" customHeight="1" x14ac:dyDescent="0.25">
      <c r="A49" s="33" t="s">
        <v>24</v>
      </c>
      <c r="B49" s="34" t="s">
        <v>91</v>
      </c>
      <c r="C49" s="74">
        <v>52322867</v>
      </c>
      <c r="D49" s="75">
        <v>91586955</v>
      </c>
      <c r="E49" s="76">
        <v>43533416</v>
      </c>
      <c r="I49" s="77"/>
      <c r="K49" s="15"/>
      <c r="M49" s="45"/>
      <c r="O49" s="15"/>
      <c r="Q49" s="45"/>
    </row>
    <row r="50" spans="1:17" ht="12" customHeight="1" x14ac:dyDescent="0.25">
      <c r="A50" s="33" t="s">
        <v>26</v>
      </c>
      <c r="B50" s="34" t="s">
        <v>92</v>
      </c>
      <c r="C50" s="74"/>
      <c r="D50" s="75"/>
      <c r="E50" s="76"/>
      <c r="M50" s="77"/>
      <c r="O50" s="15"/>
      <c r="Q50" s="45"/>
    </row>
    <row r="51" spans="1:17" ht="12" customHeight="1" thickBot="1" x14ac:dyDescent="0.3">
      <c r="A51" s="33" t="s">
        <v>28</v>
      </c>
      <c r="B51" s="34" t="s">
        <v>93</v>
      </c>
      <c r="C51" s="74">
        <v>725189</v>
      </c>
      <c r="D51" s="75">
        <v>724519</v>
      </c>
      <c r="E51" s="78">
        <v>724519</v>
      </c>
      <c r="O51" s="15"/>
      <c r="Q51" s="77"/>
    </row>
    <row r="52" spans="1:17" ht="12" customHeight="1" thickBot="1" x14ac:dyDescent="0.3">
      <c r="A52" s="46" t="s">
        <v>42</v>
      </c>
      <c r="B52" s="47" t="s">
        <v>94</v>
      </c>
      <c r="C52" s="25">
        <f>SUM(C53:C55)</f>
        <v>1000000</v>
      </c>
      <c r="D52" s="25">
        <f>SUM(D53:D55)</f>
        <v>1000000</v>
      </c>
      <c r="E52" s="26">
        <f>SUM(E53:E55)</f>
        <v>759800</v>
      </c>
      <c r="Q52" s="77"/>
    </row>
    <row r="53" spans="1:17" s="71" customFormat="1" ht="12" customHeight="1" x14ac:dyDescent="0.25">
      <c r="A53" s="33" t="s">
        <v>44</v>
      </c>
      <c r="B53" s="44" t="s">
        <v>95</v>
      </c>
      <c r="C53" s="52">
        <v>1000000</v>
      </c>
      <c r="D53" s="52">
        <v>1000000</v>
      </c>
      <c r="E53" s="53">
        <v>759800</v>
      </c>
      <c r="F53" s="70"/>
      <c r="O53" s="16"/>
      <c r="P53" s="16"/>
      <c r="Q53" s="77"/>
    </row>
    <row r="54" spans="1:17" ht="12" customHeight="1" x14ac:dyDescent="0.25">
      <c r="A54" s="33" t="s">
        <v>46</v>
      </c>
      <c r="B54" s="34" t="s">
        <v>96</v>
      </c>
      <c r="C54" s="74"/>
      <c r="D54" s="74"/>
      <c r="E54" s="79"/>
      <c r="Q54" s="77"/>
    </row>
    <row r="55" spans="1:17" ht="12" customHeight="1" x14ac:dyDescent="0.25">
      <c r="A55" s="33" t="s">
        <v>48</v>
      </c>
      <c r="B55" s="34" t="s">
        <v>97</v>
      </c>
      <c r="C55" s="74"/>
      <c r="D55" s="74"/>
      <c r="E55" s="79"/>
      <c r="Q55" s="77"/>
    </row>
    <row r="56" spans="1:17" ht="12" customHeight="1" thickBot="1" x14ac:dyDescent="0.3">
      <c r="A56" s="33" t="s">
        <v>50</v>
      </c>
      <c r="B56" s="34" t="s">
        <v>98</v>
      </c>
      <c r="C56" s="74"/>
      <c r="D56" s="74"/>
      <c r="E56" s="79"/>
    </row>
    <row r="57" spans="1:17" ht="12" customHeight="1" thickBot="1" x14ac:dyDescent="0.3">
      <c r="A57" s="46" t="s">
        <v>52</v>
      </c>
      <c r="B57" s="47" t="s">
        <v>99</v>
      </c>
      <c r="C57" s="48"/>
      <c r="D57" s="48"/>
      <c r="E57" s="49"/>
    </row>
    <row r="58" spans="1:17" ht="15.2" customHeight="1" thickBot="1" x14ac:dyDescent="0.3">
      <c r="A58" s="46" t="s">
        <v>54</v>
      </c>
      <c r="B58" s="80" t="s">
        <v>100</v>
      </c>
      <c r="C58" s="62">
        <f>+C46+C52+C57</f>
        <v>317220050</v>
      </c>
      <c r="D58" s="62">
        <f>+D46+D52+D57</f>
        <v>362300537</v>
      </c>
      <c r="E58" s="63">
        <f>+E46+E52+E57</f>
        <v>308807957</v>
      </c>
      <c r="Q58" s="77"/>
    </row>
    <row r="59" spans="1:17" ht="15.75" thickBot="1" x14ac:dyDescent="0.3">
      <c r="C59" s="82">
        <f>C42-C58</f>
        <v>0</v>
      </c>
      <c r="D59" s="82">
        <f>D42-D58</f>
        <v>0</v>
      </c>
      <c r="E59" s="82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</row>
    <row r="60" spans="1:17" ht="15.2" customHeight="1" thickBot="1" x14ac:dyDescent="0.3">
      <c r="A60" s="83" t="s">
        <v>101</v>
      </c>
      <c r="B60" s="84"/>
      <c r="C60" s="85">
        <v>33</v>
      </c>
      <c r="D60" s="85">
        <v>33</v>
      </c>
      <c r="E60" s="86">
        <v>33</v>
      </c>
    </row>
    <row r="61" spans="1:17" ht="14.45" customHeight="1" thickBot="1" x14ac:dyDescent="0.3">
      <c r="A61" s="87" t="s">
        <v>102</v>
      </c>
      <c r="B61" s="88"/>
      <c r="C61" s="85"/>
      <c r="D61" s="85"/>
      <c r="E61" s="86"/>
    </row>
  </sheetData>
  <mergeCells count="6">
    <mergeCell ref="G59:Q59"/>
    <mergeCell ref="B1:E1"/>
    <mergeCell ref="B2:D2"/>
    <mergeCell ref="B3:D3"/>
    <mergeCell ref="A7:E7"/>
    <mergeCell ref="A45:E45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5"/>
  <sheetViews>
    <sheetView tabSelected="1" topLeftCell="A12" zoomScaleNormal="100" workbookViewId="0">
      <selection activeCell="E39" sqref="E39"/>
    </sheetView>
  </sheetViews>
  <sheetFormatPr defaultRowHeight="15" x14ac:dyDescent="0.25"/>
  <cols>
    <col min="2" max="2" width="38.85546875" customWidth="1"/>
    <col min="3" max="3" width="26.42578125" customWidth="1"/>
    <col min="4" max="4" width="27.5703125" bestFit="1" customWidth="1"/>
    <col min="5" max="5" width="15.85546875" customWidth="1"/>
    <col min="6" max="6" width="15.140625" customWidth="1"/>
    <col min="7" max="9" width="14.7109375" bestFit="1" customWidth="1"/>
    <col min="10" max="10" width="12.5703125" bestFit="1" customWidth="1"/>
    <col min="11" max="11" width="14.7109375" bestFit="1" customWidth="1"/>
    <col min="12" max="12" width="14.85546875" bestFit="1" customWidth="1"/>
    <col min="13" max="13" width="16.42578125" customWidth="1"/>
    <col min="14" max="14" width="10.140625" hidden="1" customWidth="1"/>
  </cols>
  <sheetData>
    <row r="2" spans="1:13" ht="15" customHeight="1" x14ac:dyDescent="0.25">
      <c r="A2" s="219" t="s">
        <v>103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1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3" ht="10.5" customHeight="1" thickBot="1" x14ac:dyDescent="0.3"/>
    <row r="6" spans="1:13" ht="15.75" hidden="1" thickBot="1" x14ac:dyDescent="0.3"/>
    <row r="7" spans="1:13" s="93" customFormat="1" ht="31.5" customHeight="1" thickBot="1" x14ac:dyDescent="0.3">
      <c r="A7" s="90"/>
      <c r="B7" s="91" t="s">
        <v>104</v>
      </c>
      <c r="C7" s="91" t="s">
        <v>105</v>
      </c>
      <c r="D7" s="91" t="s">
        <v>106</v>
      </c>
      <c r="E7" s="91" t="s">
        <v>107</v>
      </c>
      <c r="F7" s="91" t="s">
        <v>108</v>
      </c>
      <c r="G7" s="91" t="s">
        <v>109</v>
      </c>
      <c r="H7" s="91" t="s">
        <v>110</v>
      </c>
      <c r="I7" s="91" t="s">
        <v>111</v>
      </c>
      <c r="J7" s="91" t="s">
        <v>112</v>
      </c>
      <c r="K7" s="91" t="s">
        <v>113</v>
      </c>
      <c r="L7" s="92" t="s">
        <v>114</v>
      </c>
    </row>
    <row r="8" spans="1:13" s="93" customFormat="1" ht="15.75" x14ac:dyDescent="0.25">
      <c r="A8" s="94" t="s">
        <v>18</v>
      </c>
      <c r="B8" s="95" t="s">
        <v>19</v>
      </c>
      <c r="C8" s="96">
        <f>SUM(C9:C19)</f>
        <v>2651511</v>
      </c>
      <c r="D8" s="96">
        <f t="shared" ref="D8" si="0">SUM(D9:D19)</f>
        <v>0</v>
      </c>
      <c r="E8" s="96">
        <f>E9+E10+E11+E12+E13+E14+E15+E16+E17+E18+E19</f>
        <v>2651511</v>
      </c>
      <c r="F8" s="97"/>
      <c r="G8" s="97"/>
      <c r="H8" s="97"/>
      <c r="I8" s="97"/>
      <c r="J8" s="97"/>
      <c r="K8" s="97"/>
      <c r="L8" s="98">
        <f>E8+F8+G8+H8+I8+J8+K8</f>
        <v>2651511</v>
      </c>
      <c r="M8" s="208"/>
    </row>
    <row r="9" spans="1:13" ht="15.75" x14ac:dyDescent="0.25">
      <c r="A9" s="99" t="s">
        <v>20</v>
      </c>
      <c r="B9" s="100" t="s">
        <v>21</v>
      </c>
      <c r="C9" s="101"/>
      <c r="D9" s="101"/>
      <c r="E9" s="101"/>
      <c r="F9" s="102"/>
      <c r="G9" s="102"/>
      <c r="H9" s="102"/>
      <c r="I9" s="102"/>
      <c r="J9" s="102"/>
      <c r="K9" s="102"/>
      <c r="L9" s="103">
        <f t="shared" ref="L9:L40" si="1">E9+F9+G9+H9+I9+J9+K9</f>
        <v>0</v>
      </c>
      <c r="M9" s="208"/>
    </row>
    <row r="10" spans="1:13" ht="15.75" x14ac:dyDescent="0.25">
      <c r="A10" s="99" t="s">
        <v>22</v>
      </c>
      <c r="B10" s="100" t="s">
        <v>23</v>
      </c>
      <c r="C10" s="101">
        <v>254365</v>
      </c>
      <c r="D10" s="101"/>
      <c r="E10" s="101">
        <v>254365</v>
      </c>
      <c r="F10" s="102"/>
      <c r="G10" s="102"/>
      <c r="H10" s="102"/>
      <c r="I10" s="102"/>
      <c r="J10" s="102"/>
      <c r="K10" s="102"/>
      <c r="L10" s="104">
        <f t="shared" si="1"/>
        <v>254365</v>
      </c>
      <c r="M10" s="208"/>
    </row>
    <row r="11" spans="1:13" ht="15.75" x14ac:dyDescent="0.25">
      <c r="A11" s="99" t="s">
        <v>24</v>
      </c>
      <c r="B11" s="100" t="s">
        <v>25</v>
      </c>
      <c r="C11" s="101">
        <v>1481028</v>
      </c>
      <c r="D11" s="101"/>
      <c r="E11" s="101">
        <v>1481028</v>
      </c>
      <c r="F11" s="102"/>
      <c r="G11" s="102"/>
      <c r="H11" s="102"/>
      <c r="I11" s="102"/>
      <c r="J11" s="102"/>
      <c r="K11" s="102"/>
      <c r="L11" s="104">
        <f t="shared" si="1"/>
        <v>1481028</v>
      </c>
      <c r="M11" s="208"/>
    </row>
    <row r="12" spans="1:13" ht="15.75" x14ac:dyDescent="0.25">
      <c r="A12" s="99" t="s">
        <v>26</v>
      </c>
      <c r="B12" s="100" t="s">
        <v>27</v>
      </c>
      <c r="C12" s="101"/>
      <c r="D12" s="101"/>
      <c r="E12" s="101"/>
      <c r="F12" s="102"/>
      <c r="G12" s="102"/>
      <c r="H12" s="102"/>
      <c r="I12" s="102"/>
      <c r="J12" s="102"/>
      <c r="K12" s="102"/>
      <c r="L12" s="104">
        <f t="shared" si="1"/>
        <v>0</v>
      </c>
      <c r="M12" s="208"/>
    </row>
    <row r="13" spans="1:13" ht="15.75" x14ac:dyDescent="0.25">
      <c r="A13" s="99" t="s">
        <v>28</v>
      </c>
      <c r="B13" s="100" t="s">
        <v>29</v>
      </c>
      <c r="C13" s="101"/>
      <c r="D13" s="101"/>
      <c r="E13" s="101"/>
      <c r="F13" s="102"/>
      <c r="G13" s="102"/>
      <c r="H13" s="102"/>
      <c r="I13" s="102"/>
      <c r="J13" s="102"/>
      <c r="K13" s="102"/>
      <c r="L13" s="104">
        <f t="shared" si="1"/>
        <v>0</v>
      </c>
      <c r="M13" s="208"/>
    </row>
    <row r="14" spans="1:13" ht="15.75" x14ac:dyDescent="0.25">
      <c r="A14" s="99" t="s">
        <v>30</v>
      </c>
      <c r="B14" s="100" t="s">
        <v>31</v>
      </c>
      <c r="C14" s="101">
        <v>426384</v>
      </c>
      <c r="D14" s="101"/>
      <c r="E14" s="101">
        <v>426384</v>
      </c>
      <c r="F14" s="102"/>
      <c r="G14" s="102"/>
      <c r="H14" s="102"/>
      <c r="I14" s="102"/>
      <c r="J14" s="102"/>
      <c r="K14" s="102"/>
      <c r="L14" s="104">
        <f t="shared" si="1"/>
        <v>426384</v>
      </c>
      <c r="M14" s="208"/>
    </row>
    <row r="15" spans="1:13" ht="15.75" x14ac:dyDescent="0.25">
      <c r="A15" s="99" t="s">
        <v>32</v>
      </c>
      <c r="B15" s="100" t="s">
        <v>33</v>
      </c>
      <c r="C15" s="101">
        <v>380807</v>
      </c>
      <c r="D15" s="101"/>
      <c r="E15" s="101">
        <v>380807</v>
      </c>
      <c r="F15" s="102"/>
      <c r="G15" s="102"/>
      <c r="H15" s="102"/>
      <c r="I15" s="102"/>
      <c r="J15" s="102"/>
      <c r="K15" s="102"/>
      <c r="L15" s="104">
        <f t="shared" si="1"/>
        <v>380807</v>
      </c>
      <c r="M15" s="208"/>
    </row>
    <row r="16" spans="1:13" ht="15.75" x14ac:dyDescent="0.25">
      <c r="A16" s="99" t="s">
        <v>34</v>
      </c>
      <c r="B16" s="100" t="s">
        <v>35</v>
      </c>
      <c r="C16" s="101">
        <v>40</v>
      </c>
      <c r="D16" s="101"/>
      <c r="E16" s="101">
        <v>40</v>
      </c>
      <c r="F16" s="102"/>
      <c r="G16" s="102"/>
      <c r="H16" s="102"/>
      <c r="I16" s="102"/>
      <c r="J16" s="102"/>
      <c r="K16" s="102"/>
      <c r="L16" s="104">
        <f t="shared" si="1"/>
        <v>40</v>
      </c>
      <c r="M16" s="208"/>
    </row>
    <row r="17" spans="1:14" ht="15.75" x14ac:dyDescent="0.25">
      <c r="A17" s="99" t="s">
        <v>36</v>
      </c>
      <c r="B17" s="100" t="s">
        <v>37</v>
      </c>
      <c r="C17" s="101"/>
      <c r="D17" s="101"/>
      <c r="E17" s="101"/>
      <c r="F17" s="102"/>
      <c r="G17" s="102"/>
      <c r="H17" s="102"/>
      <c r="I17" s="102"/>
      <c r="J17" s="102"/>
      <c r="K17" s="102"/>
      <c r="L17" s="104">
        <f t="shared" si="1"/>
        <v>0</v>
      </c>
      <c r="M17" s="208"/>
    </row>
    <row r="18" spans="1:14" ht="15.75" x14ac:dyDescent="0.25">
      <c r="A18" s="99" t="s">
        <v>38</v>
      </c>
      <c r="B18" s="100" t="s">
        <v>39</v>
      </c>
      <c r="C18" s="101"/>
      <c r="D18" s="101"/>
      <c r="E18" s="101"/>
      <c r="F18" s="102"/>
      <c r="G18" s="102"/>
      <c r="H18" s="102"/>
      <c r="I18" s="102"/>
      <c r="J18" s="102"/>
      <c r="K18" s="102"/>
      <c r="L18" s="104">
        <f t="shared" si="1"/>
        <v>0</v>
      </c>
      <c r="M18" s="208"/>
    </row>
    <row r="19" spans="1:14" ht="15.75" x14ac:dyDescent="0.25">
      <c r="A19" s="99" t="s">
        <v>40</v>
      </c>
      <c r="B19" s="100" t="s">
        <v>41</v>
      </c>
      <c r="C19" s="101">
        <v>108887</v>
      </c>
      <c r="D19" s="101"/>
      <c r="E19" s="101">
        <v>108887</v>
      </c>
      <c r="F19" s="102"/>
      <c r="G19" s="102"/>
      <c r="H19" s="102"/>
      <c r="I19" s="102"/>
      <c r="J19" s="102"/>
      <c r="K19" s="102"/>
      <c r="L19" s="104">
        <f t="shared" si="1"/>
        <v>108887</v>
      </c>
      <c r="M19" s="208"/>
    </row>
    <row r="20" spans="1:14" s="93" customFormat="1" ht="47.25" x14ac:dyDescent="0.25">
      <c r="A20" s="105" t="s">
        <v>42</v>
      </c>
      <c r="B20" s="106" t="s">
        <v>43</v>
      </c>
      <c r="C20" s="107">
        <f>SUM(C21:C23)</f>
        <v>85742478</v>
      </c>
      <c r="D20" s="107">
        <f t="shared" ref="D20:K20" si="2">SUM(D21:D23)</f>
        <v>39992529</v>
      </c>
      <c r="E20" s="107">
        <f>SUM(E21:E23)</f>
        <v>55076</v>
      </c>
      <c r="F20" s="107">
        <f t="shared" si="2"/>
        <v>7192792</v>
      </c>
      <c r="G20" s="107">
        <f t="shared" si="2"/>
        <v>9405445</v>
      </c>
      <c r="H20" s="107">
        <f t="shared" si="2"/>
        <v>6413772</v>
      </c>
      <c r="I20" s="107">
        <f t="shared" si="2"/>
        <v>11257362</v>
      </c>
      <c r="J20" s="107">
        <f t="shared" si="2"/>
        <v>6187811</v>
      </c>
      <c r="K20" s="107">
        <f t="shared" si="2"/>
        <v>5237691</v>
      </c>
      <c r="L20" s="108">
        <f>SUM(D20:K20)</f>
        <v>85742478</v>
      </c>
      <c r="M20" s="208"/>
    </row>
    <row r="21" spans="1:14" ht="15.75" x14ac:dyDescent="0.25">
      <c r="A21" s="109" t="s">
        <v>44</v>
      </c>
      <c r="B21" s="110" t="s">
        <v>45</v>
      </c>
      <c r="C21" s="101"/>
      <c r="D21" s="101"/>
      <c r="E21" s="101"/>
      <c r="F21" s="102"/>
      <c r="G21" s="102"/>
      <c r="H21" s="102"/>
      <c r="I21" s="102"/>
      <c r="J21" s="102"/>
      <c r="K21" s="102"/>
      <c r="L21" s="103">
        <f t="shared" si="1"/>
        <v>0</v>
      </c>
      <c r="M21" s="208"/>
    </row>
    <row r="22" spans="1:14" ht="31.5" x14ac:dyDescent="0.25">
      <c r="A22" s="109" t="s">
        <v>46</v>
      </c>
      <c r="B22" s="111" t="s">
        <v>47</v>
      </c>
      <c r="C22" s="101"/>
      <c r="D22" s="101"/>
      <c r="E22" s="101"/>
      <c r="F22" s="102"/>
      <c r="G22" s="102"/>
      <c r="H22" s="102"/>
      <c r="I22" s="102"/>
      <c r="J22" s="102"/>
      <c r="K22" s="102"/>
      <c r="L22" s="103">
        <f t="shared" si="1"/>
        <v>0</v>
      </c>
      <c r="M22" s="208"/>
    </row>
    <row r="23" spans="1:14" ht="31.5" x14ac:dyDescent="0.25">
      <c r="A23" s="109" t="s">
        <v>48</v>
      </c>
      <c r="B23" s="111" t="s">
        <v>49</v>
      </c>
      <c r="C23" s="112">
        <v>85742478</v>
      </c>
      <c r="D23" s="112">
        <f>6950000+3136529+29906000</f>
        <v>39992529</v>
      </c>
      <c r="E23" s="112">
        <v>55076</v>
      </c>
      <c r="F23" s="113">
        <v>7192792</v>
      </c>
      <c r="G23" s="113">
        <v>9405445</v>
      </c>
      <c r="H23" s="113">
        <v>6413772</v>
      </c>
      <c r="I23" s="113">
        <v>11257362</v>
      </c>
      <c r="J23" s="113">
        <v>6187811</v>
      </c>
      <c r="K23" s="113">
        <v>5237691</v>
      </c>
      <c r="L23" s="114">
        <f>SUM(D23:K23)</f>
        <v>85742478</v>
      </c>
      <c r="M23" s="208"/>
      <c r="N23" t="s">
        <v>115</v>
      </c>
    </row>
    <row r="24" spans="1:14" ht="15.75" x14ac:dyDescent="0.25">
      <c r="A24" s="99" t="s">
        <v>50</v>
      </c>
      <c r="B24" s="100" t="s">
        <v>51</v>
      </c>
      <c r="C24" s="101"/>
      <c r="D24" s="101"/>
      <c r="E24" s="101"/>
      <c r="F24" s="102"/>
      <c r="G24" s="102"/>
      <c r="H24" s="102"/>
      <c r="I24" s="102"/>
      <c r="J24" s="102"/>
      <c r="K24" s="102"/>
      <c r="L24" s="103">
        <f t="shared" si="1"/>
        <v>0</v>
      </c>
      <c r="M24" s="208"/>
    </row>
    <row r="25" spans="1:14" ht="15.75" x14ac:dyDescent="0.25">
      <c r="A25" s="105" t="s">
        <v>52</v>
      </c>
      <c r="B25" s="115" t="s">
        <v>53</v>
      </c>
      <c r="C25" s="116">
        <v>0</v>
      </c>
      <c r="D25" s="116"/>
      <c r="E25" s="116"/>
      <c r="F25" s="117"/>
      <c r="G25" s="117"/>
      <c r="H25" s="117"/>
      <c r="I25" s="117"/>
      <c r="J25" s="117"/>
      <c r="K25" s="117"/>
      <c r="L25" s="118">
        <f t="shared" si="1"/>
        <v>0</v>
      </c>
      <c r="M25" s="208"/>
    </row>
    <row r="26" spans="1:14" ht="47.25" x14ac:dyDescent="0.25">
      <c r="A26" s="105" t="s">
        <v>54</v>
      </c>
      <c r="B26" s="115" t="s">
        <v>55</v>
      </c>
      <c r="C26" s="119">
        <f>+C27+C28+C29</f>
        <v>0</v>
      </c>
      <c r="D26" s="119"/>
      <c r="E26" s="119"/>
      <c r="F26" s="117"/>
      <c r="G26" s="117"/>
      <c r="H26" s="117"/>
      <c r="I26" s="117"/>
      <c r="J26" s="117"/>
      <c r="K26" s="117"/>
      <c r="L26" s="118">
        <f t="shared" si="1"/>
        <v>0</v>
      </c>
      <c r="M26" s="208"/>
    </row>
    <row r="27" spans="1:14" ht="31.5" x14ac:dyDescent="0.25">
      <c r="A27" s="99" t="s">
        <v>56</v>
      </c>
      <c r="B27" s="100" t="s">
        <v>57</v>
      </c>
      <c r="C27" s="101"/>
      <c r="D27" s="101"/>
      <c r="E27" s="101"/>
      <c r="F27" s="102"/>
      <c r="G27" s="102"/>
      <c r="H27" s="102"/>
      <c r="I27" s="102"/>
      <c r="J27" s="102"/>
      <c r="K27" s="102"/>
      <c r="L27" s="103">
        <f t="shared" si="1"/>
        <v>0</v>
      </c>
      <c r="M27" s="208"/>
    </row>
    <row r="28" spans="1:14" ht="31.5" x14ac:dyDescent="0.25">
      <c r="A28" s="99" t="s">
        <v>58</v>
      </c>
      <c r="B28" s="100" t="s">
        <v>47</v>
      </c>
      <c r="C28" s="101"/>
      <c r="D28" s="101"/>
      <c r="E28" s="101"/>
      <c r="F28" s="102"/>
      <c r="G28" s="102"/>
      <c r="H28" s="102"/>
      <c r="I28" s="102"/>
      <c r="J28" s="102"/>
      <c r="K28" s="102"/>
      <c r="L28" s="103">
        <f t="shared" si="1"/>
        <v>0</v>
      </c>
      <c r="M28" s="208"/>
    </row>
    <row r="29" spans="1:14" ht="31.5" x14ac:dyDescent="0.25">
      <c r="A29" s="99" t="s">
        <v>59</v>
      </c>
      <c r="B29" s="100" t="s">
        <v>60</v>
      </c>
      <c r="C29" s="101"/>
      <c r="D29" s="101"/>
      <c r="E29" s="101"/>
      <c r="F29" s="102"/>
      <c r="G29" s="102"/>
      <c r="H29" s="102"/>
      <c r="I29" s="102"/>
      <c r="J29" s="102"/>
      <c r="K29" s="102"/>
      <c r="L29" s="103">
        <f t="shared" si="1"/>
        <v>0</v>
      </c>
      <c r="M29" s="208"/>
    </row>
    <row r="30" spans="1:14" ht="15.75" x14ac:dyDescent="0.25">
      <c r="A30" s="99" t="s">
        <v>61</v>
      </c>
      <c r="B30" s="100" t="s">
        <v>62</v>
      </c>
      <c r="C30" s="101"/>
      <c r="D30" s="101"/>
      <c r="E30" s="101"/>
      <c r="F30" s="102"/>
      <c r="G30" s="102"/>
      <c r="H30" s="102"/>
      <c r="I30" s="102"/>
      <c r="J30" s="102"/>
      <c r="K30" s="102"/>
      <c r="L30" s="103">
        <f t="shared" si="1"/>
        <v>0</v>
      </c>
      <c r="M30" s="208"/>
    </row>
    <row r="31" spans="1:14" ht="31.5" x14ac:dyDescent="0.25">
      <c r="A31" s="105" t="s">
        <v>63</v>
      </c>
      <c r="B31" s="115" t="s">
        <v>64</v>
      </c>
      <c r="C31" s="119">
        <f>+C32+C33+C34</f>
        <v>0</v>
      </c>
      <c r="D31" s="119"/>
      <c r="E31" s="119"/>
      <c r="F31" s="117"/>
      <c r="G31" s="117"/>
      <c r="H31" s="117"/>
      <c r="I31" s="117"/>
      <c r="J31" s="117"/>
      <c r="K31" s="117"/>
      <c r="L31" s="118">
        <f t="shared" si="1"/>
        <v>0</v>
      </c>
      <c r="M31" s="208"/>
    </row>
    <row r="32" spans="1:14" ht="15.75" x14ac:dyDescent="0.25">
      <c r="A32" s="99" t="s">
        <v>65</v>
      </c>
      <c r="B32" s="100" t="s">
        <v>66</v>
      </c>
      <c r="C32" s="101"/>
      <c r="D32" s="101"/>
      <c r="E32" s="101"/>
      <c r="F32" s="102"/>
      <c r="G32" s="102"/>
      <c r="H32" s="102"/>
      <c r="I32" s="102"/>
      <c r="J32" s="102"/>
      <c r="K32" s="102"/>
      <c r="L32" s="103">
        <f t="shared" si="1"/>
        <v>0</v>
      </c>
      <c r="M32" s="208"/>
    </row>
    <row r="33" spans="1:13" ht="15.75" x14ac:dyDescent="0.25">
      <c r="A33" s="99" t="s">
        <v>67</v>
      </c>
      <c r="B33" s="100" t="s">
        <v>68</v>
      </c>
      <c r="C33" s="101"/>
      <c r="D33" s="101"/>
      <c r="E33" s="101"/>
      <c r="F33" s="102"/>
      <c r="G33" s="102"/>
      <c r="H33" s="102"/>
      <c r="I33" s="102"/>
      <c r="J33" s="102"/>
      <c r="K33" s="102"/>
      <c r="L33" s="103">
        <f t="shared" si="1"/>
        <v>0</v>
      </c>
      <c r="M33" s="208"/>
    </row>
    <row r="34" spans="1:13" ht="15.75" x14ac:dyDescent="0.25">
      <c r="A34" s="99" t="s">
        <v>69</v>
      </c>
      <c r="B34" s="100" t="s">
        <v>70</v>
      </c>
      <c r="C34" s="101"/>
      <c r="D34" s="101"/>
      <c r="E34" s="101"/>
      <c r="F34" s="102"/>
      <c r="G34" s="102"/>
      <c r="H34" s="102"/>
      <c r="I34" s="102"/>
      <c r="J34" s="102"/>
      <c r="K34" s="102"/>
      <c r="L34" s="103">
        <f t="shared" si="1"/>
        <v>0</v>
      </c>
      <c r="M34" s="208"/>
    </row>
    <row r="35" spans="1:13" ht="15.75" x14ac:dyDescent="0.25">
      <c r="A35" s="105" t="s">
        <v>71</v>
      </c>
      <c r="B35" s="115" t="s">
        <v>72</v>
      </c>
      <c r="C35" s="116">
        <v>0</v>
      </c>
      <c r="D35" s="116"/>
      <c r="E35" s="116"/>
      <c r="F35" s="117"/>
      <c r="G35" s="117"/>
      <c r="H35" s="117"/>
      <c r="I35" s="117"/>
      <c r="J35" s="117"/>
      <c r="K35" s="117"/>
      <c r="L35" s="118">
        <f t="shared" si="1"/>
        <v>0</v>
      </c>
      <c r="M35" s="208"/>
    </row>
    <row r="36" spans="1:13" ht="31.5" x14ac:dyDescent="0.25">
      <c r="A36" s="105" t="s">
        <v>73</v>
      </c>
      <c r="B36" s="115" t="s">
        <v>74</v>
      </c>
      <c r="C36" s="116">
        <v>0</v>
      </c>
      <c r="D36" s="116"/>
      <c r="E36" s="116"/>
      <c r="F36" s="117"/>
      <c r="G36" s="117"/>
      <c r="H36" s="117"/>
      <c r="I36" s="117"/>
      <c r="J36" s="117"/>
      <c r="K36" s="117"/>
      <c r="L36" s="118">
        <f t="shared" si="1"/>
        <v>0</v>
      </c>
      <c r="M36" s="208"/>
    </row>
    <row r="37" spans="1:13" s="93" customFormat="1" ht="31.5" x14ac:dyDescent="0.25">
      <c r="A37" s="120" t="s">
        <v>75</v>
      </c>
      <c r="B37" s="121" t="s">
        <v>76</v>
      </c>
      <c r="C37" s="122">
        <f>+C8+C20+C25+C26+C31+C35+C36</f>
        <v>88393989</v>
      </c>
      <c r="D37" s="122">
        <f>D20+D8+D25+D26+D31+D35+D36</f>
        <v>39992529</v>
      </c>
      <c r="E37" s="122">
        <f t="shared" ref="E37:K37" si="3">+E8+E20+E25+E26+E31+E35+E36</f>
        <v>2706587</v>
      </c>
      <c r="F37" s="122">
        <f t="shared" si="3"/>
        <v>7192792</v>
      </c>
      <c r="G37" s="122">
        <f t="shared" si="3"/>
        <v>9405445</v>
      </c>
      <c r="H37" s="122">
        <f t="shared" si="3"/>
        <v>6413772</v>
      </c>
      <c r="I37" s="122">
        <v>11257362</v>
      </c>
      <c r="J37" s="122">
        <v>6187811</v>
      </c>
      <c r="K37" s="122">
        <f t="shared" si="3"/>
        <v>5237691</v>
      </c>
      <c r="L37" s="123">
        <f>SUM(D37:K37)</f>
        <v>88393989</v>
      </c>
      <c r="M37" s="208"/>
    </row>
    <row r="38" spans="1:13" s="93" customFormat="1" ht="31.5" x14ac:dyDescent="0.25">
      <c r="A38" s="120" t="s">
        <v>77</v>
      </c>
      <c r="B38" s="121" t="s">
        <v>78</v>
      </c>
      <c r="C38" s="122">
        <f t="shared" ref="C38:L38" si="4">+C39+C40+C41</f>
        <v>274157952</v>
      </c>
      <c r="D38" s="122">
        <f t="shared" si="4"/>
        <v>20915736</v>
      </c>
      <c r="E38" s="122">
        <f>+E39+E40+E41</f>
        <v>179156342</v>
      </c>
      <c r="F38" s="122">
        <f t="shared" si="4"/>
        <v>16406560</v>
      </c>
      <c r="G38" s="122">
        <f t="shared" si="4"/>
        <v>16243427</v>
      </c>
      <c r="H38" s="122">
        <f t="shared" si="4"/>
        <v>14215912</v>
      </c>
      <c r="I38" s="122">
        <f>+I39+I40+I41</f>
        <v>0</v>
      </c>
      <c r="J38" s="122">
        <f t="shared" si="4"/>
        <v>0</v>
      </c>
      <c r="K38" s="122">
        <f t="shared" si="4"/>
        <v>27219975</v>
      </c>
      <c r="L38" s="124">
        <f t="shared" si="4"/>
        <v>274157952</v>
      </c>
      <c r="M38" s="208"/>
    </row>
    <row r="39" spans="1:13" ht="15.75" x14ac:dyDescent="0.25">
      <c r="A39" s="99" t="s">
        <v>79</v>
      </c>
      <c r="B39" s="100" t="s">
        <v>80</v>
      </c>
      <c r="C39" s="112">
        <v>23073504</v>
      </c>
      <c r="D39" s="112">
        <v>20915736</v>
      </c>
      <c r="E39" s="112">
        <v>2157768</v>
      </c>
      <c r="F39" s="125"/>
      <c r="G39" s="125"/>
      <c r="H39" s="125"/>
      <c r="I39" s="125"/>
      <c r="J39" s="125"/>
      <c r="K39" s="125"/>
      <c r="L39" s="126">
        <f>SUM(D39:K39)</f>
        <v>23073504</v>
      </c>
      <c r="M39" s="208"/>
    </row>
    <row r="40" spans="1:13" ht="15.75" x14ac:dyDescent="0.25">
      <c r="A40" s="99" t="s">
        <v>81</v>
      </c>
      <c r="B40" s="100" t="s">
        <v>82</v>
      </c>
      <c r="C40" s="112"/>
      <c r="D40" s="112"/>
      <c r="E40" s="112"/>
      <c r="F40" s="125"/>
      <c r="G40" s="125"/>
      <c r="H40" s="125"/>
      <c r="I40" s="125"/>
      <c r="J40" s="125"/>
      <c r="K40" s="125"/>
      <c r="L40" s="126">
        <f t="shared" si="1"/>
        <v>0</v>
      </c>
      <c r="M40" s="208"/>
    </row>
    <row r="41" spans="1:13" ht="32.25" thickBot="1" x14ac:dyDescent="0.3">
      <c r="A41" s="127" t="s">
        <v>83</v>
      </c>
      <c r="B41" s="128" t="s">
        <v>84</v>
      </c>
      <c r="C41" s="129">
        <v>251084448</v>
      </c>
      <c r="D41" s="129">
        <v>0</v>
      </c>
      <c r="E41" s="129">
        <f>145887879+31110695</f>
        <v>176998574</v>
      </c>
      <c r="F41" s="130">
        <v>16406560</v>
      </c>
      <c r="G41" s="130">
        <v>16243427</v>
      </c>
      <c r="H41" s="130">
        <v>14215912</v>
      </c>
      <c r="I41" s="130"/>
      <c r="J41" s="130"/>
      <c r="K41" s="130">
        <v>27219975</v>
      </c>
      <c r="L41" s="131">
        <f>SUM(E41:K41)</f>
        <v>251084448</v>
      </c>
      <c r="M41" s="208"/>
    </row>
    <row r="42" spans="1:13" s="93" customFormat="1" ht="23.25" customHeight="1" thickBot="1" x14ac:dyDescent="0.3">
      <c r="A42" s="132" t="s">
        <v>85</v>
      </c>
      <c r="B42" s="133" t="s">
        <v>86</v>
      </c>
      <c r="C42" s="134">
        <f>C38+C37</f>
        <v>362551941</v>
      </c>
      <c r="D42" s="134">
        <f t="shared" ref="D42:L42" si="5">D38+D37</f>
        <v>60908265</v>
      </c>
      <c r="E42" s="134">
        <f>E38+E37</f>
        <v>181862929</v>
      </c>
      <c r="F42" s="134">
        <f t="shared" si="5"/>
        <v>23599352</v>
      </c>
      <c r="G42" s="134">
        <f t="shared" si="5"/>
        <v>25648872</v>
      </c>
      <c r="H42" s="134">
        <f t="shared" si="5"/>
        <v>20629684</v>
      </c>
      <c r="I42" s="134">
        <f t="shared" si="5"/>
        <v>11257362</v>
      </c>
      <c r="J42" s="134">
        <f t="shared" si="5"/>
        <v>6187811</v>
      </c>
      <c r="K42" s="134">
        <f t="shared" si="5"/>
        <v>32457666</v>
      </c>
      <c r="L42" s="135">
        <f t="shared" si="5"/>
        <v>362551941</v>
      </c>
      <c r="M42" s="208"/>
    </row>
    <row r="43" spans="1:13" x14ac:dyDescent="0.25">
      <c r="A43" s="64"/>
      <c r="B43" s="65"/>
      <c r="M43" s="208"/>
    </row>
    <row r="44" spans="1:13" x14ac:dyDescent="0.25">
      <c r="A44" s="64"/>
      <c r="B44" s="65"/>
      <c r="M44" s="208"/>
    </row>
    <row r="45" spans="1:13" x14ac:dyDescent="0.25">
      <c r="A45" s="64"/>
      <c r="B45" s="65"/>
      <c r="M45" s="208"/>
    </row>
    <row r="46" spans="1:13" ht="15.75" thickBot="1" x14ac:dyDescent="0.3">
      <c r="A46" s="67"/>
      <c r="B46" s="68"/>
      <c r="M46" s="208"/>
    </row>
    <row r="47" spans="1:13" ht="15.75" x14ac:dyDescent="0.25">
      <c r="A47" s="136"/>
      <c r="B47" s="137" t="s">
        <v>87</v>
      </c>
      <c r="C47" s="138" t="s">
        <v>114</v>
      </c>
      <c r="D47" s="139" t="s">
        <v>106</v>
      </c>
      <c r="E47" s="139" t="s">
        <v>107</v>
      </c>
      <c r="F47" s="139" t="s">
        <v>108</v>
      </c>
      <c r="G47" s="139" t="s">
        <v>109</v>
      </c>
      <c r="H47" s="139" t="s">
        <v>110</v>
      </c>
      <c r="I47" s="139" t="s">
        <v>111</v>
      </c>
      <c r="J47" s="139" t="s">
        <v>112</v>
      </c>
      <c r="K47" s="139" t="s">
        <v>113</v>
      </c>
      <c r="L47" s="140" t="s">
        <v>114</v>
      </c>
      <c r="M47" s="208"/>
    </row>
    <row r="48" spans="1:13" ht="15.75" x14ac:dyDescent="0.25">
      <c r="A48" s="120"/>
      <c r="B48" s="142" t="s">
        <v>116</v>
      </c>
      <c r="C48" s="143">
        <f>C59+C60+C63+C65</f>
        <v>308048157</v>
      </c>
      <c r="D48" s="143">
        <f t="shared" ref="D48:K48" si="6">D59+D60+D63+D65</f>
        <v>10856898</v>
      </c>
      <c r="E48" s="143">
        <f>E59+E60+E63+E65</f>
        <v>175677659</v>
      </c>
      <c r="F48" s="143">
        <f t="shared" si="6"/>
        <v>23664383</v>
      </c>
      <c r="G48" s="143">
        <f t="shared" si="6"/>
        <v>25929437</v>
      </c>
      <c r="H48" s="143">
        <f t="shared" si="6"/>
        <v>20932893</v>
      </c>
      <c r="I48" s="143">
        <f t="shared" si="6"/>
        <v>11731111</v>
      </c>
      <c r="J48" s="143">
        <f t="shared" si="6"/>
        <v>6505017</v>
      </c>
      <c r="K48" s="143">
        <f t="shared" si="6"/>
        <v>32750759</v>
      </c>
      <c r="L48" s="144">
        <f>L59+L60+L63+L65</f>
        <v>308048157</v>
      </c>
      <c r="M48" s="208"/>
    </row>
    <row r="49" spans="1:13" ht="15.75" x14ac:dyDescent="0.25">
      <c r="A49" s="99" t="s">
        <v>117</v>
      </c>
      <c r="B49" s="145" t="s">
        <v>118</v>
      </c>
      <c r="C49" s="146">
        <v>208467259</v>
      </c>
      <c r="D49" s="147"/>
      <c r="E49" s="146">
        <v>116438104</v>
      </c>
      <c r="F49" s="146">
        <v>18273651</v>
      </c>
      <c r="G49" s="146">
        <v>20312269</v>
      </c>
      <c r="H49" s="146">
        <v>16183097</v>
      </c>
      <c r="I49" s="146">
        <v>9362982</v>
      </c>
      <c r="J49" s="146">
        <v>5160609</v>
      </c>
      <c r="K49" s="146">
        <v>22736547</v>
      </c>
      <c r="L49" s="148">
        <f>SUM(E49:K49)</f>
        <v>208467259</v>
      </c>
      <c r="M49" s="208"/>
    </row>
    <row r="50" spans="1:13" ht="15.75" x14ac:dyDescent="0.25">
      <c r="A50" s="99" t="s">
        <v>119</v>
      </c>
      <c r="B50" s="145" t="s">
        <v>120</v>
      </c>
      <c r="C50" s="146">
        <v>8065315</v>
      </c>
      <c r="D50" s="147"/>
      <c r="E50" s="146">
        <v>2660762</v>
      </c>
      <c r="F50" s="146">
        <v>434283</v>
      </c>
      <c r="G50" s="146">
        <v>496606</v>
      </c>
      <c r="H50" s="146">
        <v>572018</v>
      </c>
      <c r="I50" s="146">
        <v>178290</v>
      </c>
      <c r="J50" s="146">
        <v>85900</v>
      </c>
      <c r="K50" s="146">
        <v>3637456</v>
      </c>
      <c r="L50" s="148">
        <f>SUM(E50:K50)</f>
        <v>8065315</v>
      </c>
      <c r="M50" s="208"/>
    </row>
    <row r="51" spans="1:13" ht="15.75" x14ac:dyDescent="0.25">
      <c r="A51" s="99" t="s">
        <v>121</v>
      </c>
      <c r="B51" s="145" t="s">
        <v>122</v>
      </c>
      <c r="C51" s="146">
        <v>9851082</v>
      </c>
      <c r="D51" s="147"/>
      <c r="E51" s="146">
        <v>5455505</v>
      </c>
      <c r="F51" s="146">
        <v>888492</v>
      </c>
      <c r="G51" s="146">
        <v>972711</v>
      </c>
      <c r="H51" s="146">
        <v>827836</v>
      </c>
      <c r="I51" s="146">
        <v>432753</v>
      </c>
      <c r="J51" s="146">
        <v>261034</v>
      </c>
      <c r="K51" s="146">
        <v>1012751</v>
      </c>
      <c r="L51" s="148">
        <f t="shared" ref="L51:L58" si="7">SUM(E51:K51)</f>
        <v>9851082</v>
      </c>
      <c r="M51" s="208"/>
    </row>
    <row r="52" spans="1:13" ht="15.75" x14ac:dyDescent="0.25">
      <c r="A52" s="99"/>
      <c r="B52" s="145" t="s">
        <v>123</v>
      </c>
      <c r="C52" s="146">
        <v>314759</v>
      </c>
      <c r="D52" s="147"/>
      <c r="E52" s="146">
        <v>314759</v>
      </c>
      <c r="F52" s="146"/>
      <c r="G52" s="146"/>
      <c r="H52" s="146"/>
      <c r="I52" s="146"/>
      <c r="J52" s="146"/>
      <c r="K52" s="146"/>
      <c r="L52" s="148">
        <f t="shared" si="7"/>
        <v>314759</v>
      </c>
      <c r="M52" s="208"/>
    </row>
    <row r="53" spans="1:13" ht="15.75" x14ac:dyDescent="0.25">
      <c r="A53" s="99" t="s">
        <v>124</v>
      </c>
      <c r="B53" s="145" t="s">
        <v>125</v>
      </c>
      <c r="C53" s="146">
        <v>1504170</v>
      </c>
      <c r="D53" s="147"/>
      <c r="E53" s="146">
        <v>763198</v>
      </c>
      <c r="F53" s="146">
        <v>253647</v>
      </c>
      <c r="G53" s="146">
        <v>95622</v>
      </c>
      <c r="H53" s="146">
        <v>53612</v>
      </c>
      <c r="I53" s="146">
        <v>201350</v>
      </c>
      <c r="J53" s="146">
        <v>31237</v>
      </c>
      <c r="K53" s="146">
        <v>105503</v>
      </c>
      <c r="L53" s="148">
        <f>SUM(E53:K53)</f>
        <v>1504169</v>
      </c>
      <c r="M53" s="208"/>
    </row>
    <row r="54" spans="1:13" ht="15.75" x14ac:dyDescent="0.25">
      <c r="A54" s="99" t="s">
        <v>126</v>
      </c>
      <c r="B54" s="145" t="s">
        <v>127</v>
      </c>
      <c r="C54" s="146">
        <v>0</v>
      </c>
      <c r="D54" s="147"/>
      <c r="E54" s="146"/>
      <c r="F54" s="146"/>
      <c r="G54" s="146"/>
      <c r="H54" s="146"/>
      <c r="I54" s="146"/>
      <c r="J54" s="146"/>
      <c r="K54" s="146"/>
      <c r="L54" s="148">
        <f t="shared" si="7"/>
        <v>0</v>
      </c>
      <c r="M54" s="208"/>
    </row>
    <row r="55" spans="1:13" ht="31.5" x14ac:dyDescent="0.25">
      <c r="A55" s="99" t="s">
        <v>128</v>
      </c>
      <c r="B55" s="145" t="s">
        <v>129</v>
      </c>
      <c r="C55" s="146">
        <v>1337700</v>
      </c>
      <c r="D55" s="147"/>
      <c r="E55" s="146">
        <v>865132</v>
      </c>
      <c r="F55" s="146">
        <v>76071</v>
      </c>
      <c r="G55" s="146">
        <v>55357</v>
      </c>
      <c r="H55" s="146">
        <v>162400</v>
      </c>
      <c r="I55" s="146">
        <v>33637</v>
      </c>
      <c r="J55" s="146">
        <v>96069</v>
      </c>
      <c r="K55" s="146">
        <v>49034</v>
      </c>
      <c r="L55" s="148">
        <f t="shared" si="7"/>
        <v>1337700</v>
      </c>
      <c r="M55" s="208"/>
    </row>
    <row r="56" spans="1:13" ht="31.5" x14ac:dyDescent="0.25">
      <c r="A56" s="99"/>
      <c r="B56" s="145" t="s">
        <v>130</v>
      </c>
      <c r="C56" s="146">
        <v>417000</v>
      </c>
      <c r="D56" s="147"/>
      <c r="E56" s="146">
        <v>239720</v>
      </c>
      <c r="F56" s="146">
        <v>35340</v>
      </c>
      <c r="G56" s="146">
        <v>38700</v>
      </c>
      <c r="H56" s="146">
        <v>32860</v>
      </c>
      <c r="I56" s="146">
        <v>17180</v>
      </c>
      <c r="J56" s="146">
        <v>10350</v>
      </c>
      <c r="K56" s="146">
        <v>42850</v>
      </c>
      <c r="L56" s="148">
        <f t="shared" si="7"/>
        <v>417000</v>
      </c>
      <c r="M56" s="208"/>
    </row>
    <row r="57" spans="1:13" ht="31.5" x14ac:dyDescent="0.25">
      <c r="A57" s="99"/>
      <c r="B57" s="145" t="s">
        <v>131</v>
      </c>
      <c r="C57" s="146">
        <v>1243973</v>
      </c>
      <c r="D57" s="147"/>
      <c r="E57" s="146">
        <v>1117931</v>
      </c>
      <c r="F57" s="146">
        <v>18155</v>
      </c>
      <c r="G57" s="146">
        <v>18155</v>
      </c>
      <c r="H57" s="146">
        <v>8579</v>
      </c>
      <c r="I57" s="146">
        <v>6797</v>
      </c>
      <c r="J57" s="146">
        <v>50438</v>
      </c>
      <c r="K57" s="146">
        <v>23918</v>
      </c>
      <c r="L57" s="148">
        <f t="shared" si="7"/>
        <v>1243973</v>
      </c>
      <c r="M57" s="208"/>
    </row>
    <row r="58" spans="1:13" ht="15.75" x14ac:dyDescent="0.25">
      <c r="A58" s="99" t="s">
        <v>132</v>
      </c>
      <c r="B58" s="145" t="s">
        <v>133</v>
      </c>
      <c r="C58" s="146">
        <v>726874</v>
      </c>
      <c r="D58" s="147"/>
      <c r="E58" s="146">
        <v>726874</v>
      </c>
      <c r="F58" s="149"/>
      <c r="G58" s="149"/>
      <c r="H58" s="149"/>
      <c r="I58" s="149"/>
      <c r="J58" s="149"/>
      <c r="K58" s="149"/>
      <c r="L58" s="148">
        <f t="shared" si="7"/>
        <v>726874</v>
      </c>
      <c r="M58" s="208"/>
    </row>
    <row r="59" spans="1:13" ht="15.75" x14ac:dyDescent="0.25">
      <c r="A59" s="150" t="s">
        <v>20</v>
      </c>
      <c r="B59" s="115" t="s">
        <v>89</v>
      </c>
      <c r="C59" s="151">
        <f>SUM(C49:C58)-1</f>
        <v>231928131</v>
      </c>
      <c r="D59" s="151">
        <v>0</v>
      </c>
      <c r="E59" s="151">
        <f>SUM(E49:E58)</f>
        <v>128581985</v>
      </c>
      <c r="F59" s="151">
        <f t="shared" ref="F59:K59" si="8">SUM(F49:F58)</f>
        <v>19979639</v>
      </c>
      <c r="G59" s="151">
        <f t="shared" si="8"/>
        <v>21989420</v>
      </c>
      <c r="H59" s="151">
        <f t="shared" si="8"/>
        <v>17840402</v>
      </c>
      <c r="I59" s="151">
        <f t="shared" si="8"/>
        <v>10232989</v>
      </c>
      <c r="J59" s="151">
        <f t="shared" si="8"/>
        <v>5695637</v>
      </c>
      <c r="K59" s="151">
        <f t="shared" si="8"/>
        <v>27608059</v>
      </c>
      <c r="L59" s="152">
        <f>SUM(L49:L58)</f>
        <v>231928131</v>
      </c>
      <c r="M59" s="208"/>
    </row>
    <row r="60" spans="1:13" ht="31.5" x14ac:dyDescent="0.25">
      <c r="A60" s="150" t="s">
        <v>22</v>
      </c>
      <c r="B60" s="115" t="s">
        <v>90</v>
      </c>
      <c r="C60" s="151">
        <v>31862091</v>
      </c>
      <c r="D60" s="151">
        <v>0</v>
      </c>
      <c r="E60" s="151">
        <v>17582321</v>
      </c>
      <c r="F60" s="151">
        <v>2713640</v>
      </c>
      <c r="G60" s="151">
        <v>3008087</v>
      </c>
      <c r="H60" s="151">
        <v>2466451</v>
      </c>
      <c r="I60" s="151">
        <v>1363122</v>
      </c>
      <c r="J60" s="151">
        <v>764380</v>
      </c>
      <c r="K60" s="151">
        <v>3964090</v>
      </c>
      <c r="L60" s="152">
        <f>SUM(E60:K60)</f>
        <v>31862091</v>
      </c>
      <c r="M60" s="208"/>
    </row>
    <row r="61" spans="1:13" ht="15.75" x14ac:dyDescent="0.25">
      <c r="A61" s="109" t="s">
        <v>24</v>
      </c>
      <c r="B61" s="153" t="s">
        <v>91</v>
      </c>
      <c r="C61" s="154">
        <v>43533416</v>
      </c>
      <c r="D61" s="154">
        <v>10856898</v>
      </c>
      <c r="E61" s="154">
        <v>22939358</v>
      </c>
      <c r="F61" s="155">
        <v>313272</v>
      </c>
      <c r="G61" s="155">
        <v>280639</v>
      </c>
      <c r="H61" s="155">
        <v>56043</v>
      </c>
      <c r="I61" s="155"/>
      <c r="J61" s="155"/>
      <c r="K61" s="155">
        <v>87206</v>
      </c>
      <c r="L61" s="156">
        <f>SUM(D61:K61)</f>
        <v>34533416</v>
      </c>
      <c r="M61" s="208"/>
    </row>
    <row r="62" spans="1:13" ht="15.75" x14ac:dyDescent="0.25">
      <c r="A62" s="109"/>
      <c r="B62" s="153" t="s">
        <v>134</v>
      </c>
      <c r="C62" s="154"/>
      <c r="D62" s="154"/>
      <c r="E62" s="154">
        <v>5849476</v>
      </c>
      <c r="F62" s="155">
        <v>657832</v>
      </c>
      <c r="G62" s="155">
        <v>651291</v>
      </c>
      <c r="H62" s="155">
        <v>569997</v>
      </c>
      <c r="I62" s="155">
        <v>135000</v>
      </c>
      <c r="J62" s="155">
        <v>45000</v>
      </c>
      <c r="K62" s="155">
        <v>1091404</v>
      </c>
      <c r="L62" s="156">
        <f>SUM(E62:K62)</f>
        <v>9000000</v>
      </c>
      <c r="M62" s="208"/>
    </row>
    <row r="63" spans="1:13" ht="15.75" x14ac:dyDescent="0.25">
      <c r="A63" s="157" t="s">
        <v>24</v>
      </c>
      <c r="B63" s="158" t="s">
        <v>91</v>
      </c>
      <c r="C63" s="151">
        <v>43533416</v>
      </c>
      <c r="D63" s="151">
        <v>10856898</v>
      </c>
      <c r="E63" s="151">
        <f>SUM(E61:E62)</f>
        <v>28788834</v>
      </c>
      <c r="F63" s="151">
        <f>SUM(F61:F62)</f>
        <v>971104</v>
      </c>
      <c r="G63" s="151">
        <f t="shared" ref="G63:K63" si="9">SUM(G61:G62)</f>
        <v>931930</v>
      </c>
      <c r="H63" s="151">
        <f t="shared" si="9"/>
        <v>626040</v>
      </c>
      <c r="I63" s="151">
        <f t="shared" si="9"/>
        <v>135000</v>
      </c>
      <c r="J63" s="151">
        <f t="shared" si="9"/>
        <v>45000</v>
      </c>
      <c r="K63" s="151">
        <f t="shared" si="9"/>
        <v>1178610</v>
      </c>
      <c r="L63" s="152">
        <f>SUM(L61:L62)</f>
        <v>43533416</v>
      </c>
      <c r="M63" s="208"/>
    </row>
    <row r="64" spans="1:13" ht="15.75" x14ac:dyDescent="0.25">
      <c r="A64" s="157" t="s">
        <v>26</v>
      </c>
      <c r="B64" s="158" t="s">
        <v>92</v>
      </c>
      <c r="C64" s="151">
        <v>0</v>
      </c>
      <c r="D64" s="151"/>
      <c r="E64" s="151"/>
      <c r="F64" s="159"/>
      <c r="G64" s="159"/>
      <c r="H64" s="159"/>
      <c r="I64" s="159"/>
      <c r="J64" s="159"/>
      <c r="K64" s="159"/>
      <c r="L64" s="160"/>
      <c r="M64" s="208"/>
    </row>
    <row r="65" spans="1:14" ht="15.75" x14ac:dyDescent="0.25">
      <c r="A65" s="157" t="s">
        <v>28</v>
      </c>
      <c r="B65" s="158" t="s">
        <v>93</v>
      </c>
      <c r="C65" s="151">
        <v>724519</v>
      </c>
      <c r="D65" s="151"/>
      <c r="E65" s="151">
        <v>724519</v>
      </c>
      <c r="F65" s="161"/>
      <c r="G65" s="161"/>
      <c r="H65" s="161"/>
      <c r="I65" s="161"/>
      <c r="J65" s="161"/>
      <c r="K65" s="159"/>
      <c r="L65" s="162">
        <f>E65+D65+F65+G65+H65+I65+J65+K65</f>
        <v>724519</v>
      </c>
      <c r="M65" s="208"/>
    </row>
    <row r="66" spans="1:14" ht="15.75" x14ac:dyDescent="0.25">
      <c r="A66" s="163" t="s">
        <v>42</v>
      </c>
      <c r="B66" s="164" t="s">
        <v>135</v>
      </c>
      <c r="C66" s="143">
        <f>C67+C68</f>
        <v>759800</v>
      </c>
      <c r="D66" s="143">
        <v>0</v>
      </c>
      <c r="E66" s="143">
        <f>E67+E68</f>
        <v>759800</v>
      </c>
      <c r="F66" s="143">
        <f t="shared" ref="F66:K66" si="10">F67+F68</f>
        <v>0</v>
      </c>
      <c r="G66" s="143">
        <f t="shared" si="10"/>
        <v>0</v>
      </c>
      <c r="H66" s="143">
        <f t="shared" si="10"/>
        <v>0</v>
      </c>
      <c r="I66" s="143">
        <f t="shared" si="10"/>
        <v>0</v>
      </c>
      <c r="J66" s="143">
        <f t="shared" si="10"/>
        <v>0</v>
      </c>
      <c r="K66" s="143">
        <f t="shared" si="10"/>
        <v>0</v>
      </c>
      <c r="L66" s="144">
        <f>D66+E66+F66+G66+H66+I66+J66+K66</f>
        <v>759800</v>
      </c>
      <c r="M66" s="208"/>
    </row>
    <row r="67" spans="1:14" ht="15.75" x14ac:dyDescent="0.25">
      <c r="A67" s="109" t="s">
        <v>44</v>
      </c>
      <c r="B67" s="153" t="s">
        <v>95</v>
      </c>
      <c r="C67" s="154">
        <v>759800</v>
      </c>
      <c r="D67" s="154"/>
      <c r="E67" s="154">
        <v>759800</v>
      </c>
      <c r="F67" s="149"/>
      <c r="G67" s="149"/>
      <c r="H67" s="149"/>
      <c r="I67" s="149"/>
      <c r="J67" s="149"/>
      <c r="K67" s="149"/>
      <c r="L67" s="156">
        <v>759800</v>
      </c>
      <c r="M67" s="208"/>
    </row>
    <row r="68" spans="1:14" ht="15.75" x14ac:dyDescent="0.25">
      <c r="A68" s="109" t="s">
        <v>46</v>
      </c>
      <c r="B68" s="153" t="s">
        <v>96</v>
      </c>
      <c r="C68" s="154"/>
      <c r="D68" s="154"/>
      <c r="E68" s="154"/>
      <c r="F68" s="149"/>
      <c r="G68" s="149"/>
      <c r="H68" s="149"/>
      <c r="I68" s="149"/>
      <c r="J68" s="149"/>
      <c r="K68" s="149"/>
      <c r="L68" s="165"/>
      <c r="M68" s="208"/>
    </row>
    <row r="69" spans="1:14" ht="16.5" thickBot="1" x14ac:dyDescent="0.3">
      <c r="A69" s="166" t="s">
        <v>52</v>
      </c>
      <c r="B69" s="167" t="s">
        <v>99</v>
      </c>
      <c r="C69" s="168"/>
      <c r="D69" s="168">
        <f t="shared" ref="D69:K69" si="11">SUM(D67:D68)</f>
        <v>0</v>
      </c>
      <c r="E69" s="168"/>
      <c r="F69" s="168">
        <f t="shared" si="11"/>
        <v>0</v>
      </c>
      <c r="G69" s="168">
        <f t="shared" si="11"/>
        <v>0</v>
      </c>
      <c r="H69" s="168">
        <f t="shared" si="11"/>
        <v>0</v>
      </c>
      <c r="I69" s="168">
        <f t="shared" si="11"/>
        <v>0</v>
      </c>
      <c r="J69" s="168">
        <f t="shared" si="11"/>
        <v>0</v>
      </c>
      <c r="K69" s="168">
        <f t="shared" si="11"/>
        <v>0</v>
      </c>
      <c r="L69" s="169">
        <v>0</v>
      </c>
      <c r="M69" s="208"/>
    </row>
    <row r="70" spans="1:14" ht="32.25" customHeight="1" thickBot="1" x14ac:dyDescent="0.3">
      <c r="A70" s="170" t="s">
        <v>54</v>
      </c>
      <c r="B70" s="171" t="s">
        <v>100</v>
      </c>
      <c r="C70" s="172">
        <f>C48+C66</f>
        <v>308807957</v>
      </c>
      <c r="D70" s="172">
        <f t="shared" ref="D70:K70" si="12">D48+D66</f>
        <v>10856898</v>
      </c>
      <c r="E70" s="172">
        <f>E48+E66</f>
        <v>176437459</v>
      </c>
      <c r="F70" s="172">
        <f t="shared" si="12"/>
        <v>23664383</v>
      </c>
      <c r="G70" s="172">
        <f t="shared" si="12"/>
        <v>25929437</v>
      </c>
      <c r="H70" s="172">
        <f t="shared" si="12"/>
        <v>20932893</v>
      </c>
      <c r="I70" s="172">
        <f t="shared" si="12"/>
        <v>11731111</v>
      </c>
      <c r="J70" s="172">
        <f t="shared" si="12"/>
        <v>6505017</v>
      </c>
      <c r="K70" s="172">
        <f t="shared" si="12"/>
        <v>32750759</v>
      </c>
      <c r="L70" s="173">
        <f>L48+L66</f>
        <v>308807957</v>
      </c>
      <c r="M70" s="208"/>
    </row>
    <row r="71" spans="1:14" ht="32.25" customHeight="1" thickBot="1" x14ac:dyDescent="0.3">
      <c r="A71" s="174"/>
      <c r="B71" s="175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41"/>
    </row>
    <row r="72" spans="1:14" ht="32.25" customHeight="1" thickBot="1" x14ac:dyDescent="0.3">
      <c r="A72" s="170"/>
      <c r="B72" s="171" t="s">
        <v>136</v>
      </c>
      <c r="C72" s="177">
        <f>C42-C70</f>
        <v>53743984</v>
      </c>
      <c r="D72" s="177">
        <f>D42-D70</f>
        <v>50051367</v>
      </c>
      <c r="E72" s="177">
        <f t="shared" ref="E72:L72" si="13">E42-E70</f>
        <v>5425470</v>
      </c>
      <c r="F72" s="177">
        <f t="shared" si="13"/>
        <v>-65031</v>
      </c>
      <c r="G72" s="177">
        <f t="shared" si="13"/>
        <v>-280565</v>
      </c>
      <c r="H72" s="177">
        <f t="shared" si="13"/>
        <v>-303209</v>
      </c>
      <c r="I72" s="177">
        <f t="shared" si="13"/>
        <v>-473749</v>
      </c>
      <c r="J72" s="177">
        <f t="shared" si="13"/>
        <v>-317206</v>
      </c>
      <c r="K72" s="177">
        <f t="shared" si="13"/>
        <v>-293093</v>
      </c>
      <c r="L72" s="178">
        <f t="shared" si="13"/>
        <v>53743984</v>
      </c>
      <c r="M72" s="141"/>
    </row>
    <row r="73" spans="1:14" ht="15.75" x14ac:dyDescent="0.25">
      <c r="A73" s="179"/>
      <c r="B73" s="180" t="s">
        <v>137</v>
      </c>
      <c r="C73" s="181">
        <v>53743984</v>
      </c>
      <c r="D73" s="182"/>
      <c r="E73" s="183"/>
      <c r="F73" s="183"/>
      <c r="G73" s="183"/>
      <c r="H73" s="183"/>
      <c r="I73" s="183"/>
      <c r="J73" s="183"/>
      <c r="K73" s="183"/>
      <c r="L73" s="184"/>
      <c r="M73" s="141"/>
    </row>
    <row r="74" spans="1:14" ht="48" thickBot="1" x14ac:dyDescent="0.3">
      <c r="A74" s="185"/>
      <c r="B74" s="186" t="s">
        <v>138</v>
      </c>
      <c r="C74" s="187">
        <v>51569686</v>
      </c>
      <c r="D74" s="187">
        <v>50051367</v>
      </c>
      <c r="E74" s="188">
        <v>858027</v>
      </c>
      <c r="F74" s="188">
        <v>124996</v>
      </c>
      <c r="G74" s="188">
        <v>134883</v>
      </c>
      <c r="H74" s="188">
        <v>103458</v>
      </c>
      <c r="I74" s="188">
        <v>64970</v>
      </c>
      <c r="J74" s="188">
        <v>39547</v>
      </c>
      <c r="K74" s="188">
        <v>192438</v>
      </c>
      <c r="L74" s="189">
        <f>SUM(D74:K74)</f>
        <v>51569686</v>
      </c>
      <c r="M74" s="141"/>
      <c r="N74" s="190">
        <v>1518319</v>
      </c>
    </row>
    <row r="75" spans="1:14" ht="16.5" thickBot="1" x14ac:dyDescent="0.3">
      <c r="A75" s="191"/>
      <c r="B75" s="192"/>
      <c r="C75" s="193"/>
      <c r="D75" s="193"/>
      <c r="E75" s="194">
        <f>E72-E74</f>
        <v>4567443</v>
      </c>
      <c r="F75" s="194">
        <f t="shared" ref="F75:K75" si="14">F72-F74</f>
        <v>-190027</v>
      </c>
      <c r="G75" s="194">
        <f t="shared" si="14"/>
        <v>-415448</v>
      </c>
      <c r="H75" s="194">
        <f t="shared" si="14"/>
        <v>-406667</v>
      </c>
      <c r="I75" s="194">
        <f t="shared" si="14"/>
        <v>-538719</v>
      </c>
      <c r="J75" s="194">
        <f t="shared" si="14"/>
        <v>-356753</v>
      </c>
      <c r="K75" s="194">
        <f t="shared" si="14"/>
        <v>-485531</v>
      </c>
      <c r="L75" s="195">
        <f>SUM(E75:K75)</f>
        <v>2174298</v>
      </c>
      <c r="M75" s="141"/>
    </row>
    <row r="76" spans="1:14" s="93" customFormat="1" ht="32.25" thickBot="1" x14ac:dyDescent="0.3">
      <c r="A76" s="196"/>
      <c r="B76" s="197" t="s">
        <v>139</v>
      </c>
      <c r="C76" s="198">
        <f>C73-C74</f>
        <v>2174298</v>
      </c>
      <c r="D76" s="199"/>
      <c r="E76" s="200">
        <f>E72-E74</f>
        <v>4567443</v>
      </c>
      <c r="F76" s="200">
        <f t="shared" ref="F76:K76" si="15">F72-F74</f>
        <v>-190027</v>
      </c>
      <c r="G76" s="200">
        <f t="shared" si="15"/>
        <v>-415448</v>
      </c>
      <c r="H76" s="200">
        <f t="shared" si="15"/>
        <v>-406667</v>
      </c>
      <c r="I76" s="200">
        <f t="shared" si="15"/>
        <v>-538719</v>
      </c>
      <c r="J76" s="200">
        <f t="shared" si="15"/>
        <v>-356753</v>
      </c>
      <c r="K76" s="200">
        <f t="shared" si="15"/>
        <v>-485531</v>
      </c>
      <c r="L76" s="209">
        <f>SUM(E76:K76)</f>
        <v>2174298</v>
      </c>
      <c r="M76" s="201"/>
    </row>
    <row r="77" spans="1:14" ht="15.75" x14ac:dyDescent="0.25">
      <c r="A77" s="202"/>
      <c r="B77" s="203"/>
      <c r="D77" s="141"/>
      <c r="E77" s="141"/>
      <c r="F77" s="141"/>
      <c r="G77" s="141"/>
      <c r="H77" s="141"/>
      <c r="I77" s="141"/>
      <c r="J77" s="141"/>
      <c r="K77" s="141"/>
      <c r="L77" s="141"/>
      <c r="M77" s="141"/>
    </row>
    <row r="78" spans="1:14" ht="15.75" hidden="1" x14ac:dyDescent="0.25">
      <c r="A78" s="204"/>
      <c r="B78" s="205" t="s">
        <v>140</v>
      </c>
      <c r="D78" s="141"/>
      <c r="E78" s="206">
        <v>0.6633</v>
      </c>
      <c r="F78" s="206">
        <v>7.46E-2</v>
      </c>
      <c r="G78" s="206">
        <v>7.3800000000000004E-2</v>
      </c>
      <c r="H78" s="206">
        <v>6.4600000000000005E-2</v>
      </c>
      <c r="I78" s="206"/>
      <c r="J78" s="206"/>
      <c r="K78" s="206">
        <v>0.1237</v>
      </c>
      <c r="L78" s="206">
        <f>SUM(E78:K78)</f>
        <v>1</v>
      </c>
      <c r="M78" s="141"/>
    </row>
    <row r="79" spans="1:14" ht="15.75" x14ac:dyDescent="0.25">
      <c r="A79" s="204"/>
      <c r="B79" s="205"/>
      <c r="D79" s="207">
        <f>D72-D74</f>
        <v>0</v>
      </c>
      <c r="E79" s="141"/>
      <c r="F79" s="141"/>
      <c r="G79" s="141"/>
      <c r="H79" s="141"/>
      <c r="I79" s="141"/>
      <c r="J79" s="141"/>
      <c r="K79" s="141"/>
      <c r="L79" s="141"/>
      <c r="M79" s="141"/>
    </row>
    <row r="80" spans="1:14" ht="15.75" hidden="1" x14ac:dyDescent="0.25">
      <c r="A80" s="141"/>
      <c r="B80" s="141"/>
      <c r="D80" s="141"/>
      <c r="E80" s="141">
        <f>E74/$N$74</f>
        <v>0.56511642151616359</v>
      </c>
      <c r="F80" s="141">
        <f t="shared" ref="F80:L80" si="16">F74/$N$74</f>
        <v>8.2325255759823857E-2</v>
      </c>
      <c r="G80" s="141">
        <f t="shared" si="16"/>
        <v>8.8837062567220723E-2</v>
      </c>
      <c r="H80" s="141">
        <f t="shared" si="16"/>
        <v>6.8139830957789499E-2</v>
      </c>
      <c r="I80" s="141">
        <f t="shared" si="16"/>
        <v>4.2790744237541652E-2</v>
      </c>
      <c r="J80" s="141">
        <f t="shared" si="16"/>
        <v>2.6046568606465439E-2</v>
      </c>
      <c r="K80" s="141">
        <f t="shared" si="16"/>
        <v>0.12674411635499522</v>
      </c>
      <c r="L80" s="141">
        <f t="shared" si="16"/>
        <v>33.964987594833495</v>
      </c>
      <c r="M80" s="141"/>
    </row>
    <row r="81" spans="1:13" ht="15.75" hidden="1" x14ac:dyDescent="0.25">
      <c r="A81" s="141"/>
      <c r="B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</row>
    <row r="82" spans="1:13" hidden="1" x14ac:dyDescent="0.25">
      <c r="B82" s="93"/>
      <c r="E82">
        <f>E59/$L$59</f>
        <v>0.55440443746774293</v>
      </c>
      <c r="F82">
        <f t="shared" ref="F82:L82" si="17">F59/$L$59</f>
        <v>8.6145819887627179E-2</v>
      </c>
      <c r="G82">
        <f t="shared" si="17"/>
        <v>9.481135343603489E-2</v>
      </c>
      <c r="H82">
        <f t="shared" si="17"/>
        <v>7.6922113428318881E-2</v>
      </c>
      <c r="I82">
        <f t="shared" si="17"/>
        <v>4.4121379135332227E-2</v>
      </c>
      <c r="J82">
        <f t="shared" si="17"/>
        <v>2.4557766992051516E-2</v>
      </c>
      <c r="K82">
        <f t="shared" si="17"/>
        <v>0.11903712965289234</v>
      </c>
      <c r="L82">
        <f t="shared" si="17"/>
        <v>1</v>
      </c>
    </row>
    <row r="83" spans="1:13" hidden="1" x14ac:dyDescent="0.25">
      <c r="B83" s="93"/>
      <c r="E83">
        <f>E49/$L$49</f>
        <v>0.55854384308856864</v>
      </c>
      <c r="F83">
        <f t="shared" ref="F83:L83" si="18">F49/$L$49</f>
        <v>8.7657174981132166E-2</v>
      </c>
      <c r="G83">
        <f t="shared" si="18"/>
        <v>9.7436254966061606E-2</v>
      </c>
      <c r="H83">
        <f t="shared" si="18"/>
        <v>7.7628962349430619E-2</v>
      </c>
      <c r="I83">
        <f t="shared" si="18"/>
        <v>4.4913441299671904E-2</v>
      </c>
      <c r="J83">
        <f t="shared" si="18"/>
        <v>2.4755009610406015E-2</v>
      </c>
      <c r="K83">
        <f t="shared" si="18"/>
        <v>0.10906531370472905</v>
      </c>
      <c r="L83">
        <f t="shared" si="18"/>
        <v>1</v>
      </c>
    </row>
    <row r="84" spans="1:13" hidden="1" x14ac:dyDescent="0.25">
      <c r="B84" s="93"/>
    </row>
    <row r="85" spans="1:13" hidden="1" x14ac:dyDescent="0.25"/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Pénzügyi kimutatás</vt:lpstr>
      <vt:lpstr>Bevételek-kiadások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Pénzügy1</dc:creator>
  <cp:lastModifiedBy>Gábor Zeyer</cp:lastModifiedBy>
  <cp:lastPrinted>2026-05-18T06:22:07Z</cp:lastPrinted>
  <dcterms:created xsi:type="dcterms:W3CDTF">2026-05-13T11:11:08Z</dcterms:created>
  <dcterms:modified xsi:type="dcterms:W3CDTF">2026-05-18T06:24:00Z</dcterms:modified>
</cp:coreProperties>
</file>